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codeName="ThisWorkbook" autoCompressPictures="0"/>
  <workbookProtection workbookPassword="DD98" lockStructure="1"/>
  <bookViews>
    <workbookView xWindow="40" yWindow="200" windowWidth="18480" windowHeight="17480" tabRatio="753"/>
  </bookViews>
  <sheets>
    <sheet name="Front Page" sheetId="7" r:id="rId1"/>
    <sheet name="Introduction" sheetId="17" r:id="rId2"/>
    <sheet name="Annex 1 Fuel Conversion Factors" sheetId="1" r:id="rId3"/>
    <sheet name="Annex 2 CHP Imports and Export " sheetId="6" r:id="rId4"/>
    <sheet name="Annex 3 Electricity-Heat-Steam" sheetId="11" r:id="rId5"/>
    <sheet name="Annex 4 Process Emissions" sheetId="3" r:id="rId6"/>
    <sheet name="Annex 5 Process GWP Factors" sheetId="4" r:id="rId7"/>
    <sheet name="Annex 6 Passenger Transport" sheetId="20" r:id="rId8"/>
    <sheet name="Annex 7 Freight Transport" sheetId="8" r:id="rId9"/>
    <sheet name="Annex 8 Refrigeration &amp; Aircon" sheetId="15" r:id="rId10"/>
    <sheet name="Annex 9 Bioenergy &amp; Water" sheetId="31" r:id="rId11"/>
    <sheet name="Annex 10 Overseas Electricity" sheetId="10" r:id="rId12"/>
    <sheet name="Annex 11 Fuel Properties" sheetId="12" r:id="rId13"/>
    <sheet name="Annex 12 Unit Conversions" sheetId="13" r:id="rId14"/>
    <sheet name="Annex 13 Supply Chain" sheetId="18" r:id="rId15"/>
    <sheet name="Annex 14 Material Use &amp; Waste" sheetId="30" r:id="rId16"/>
  </sheets>
  <definedNames>
    <definedName name="_xlnm.Print_Area" localSheetId="2">'Annex 1 Fuel Conversion Factors'!$A$1:$V$194</definedName>
    <definedName name="_xlnm.Print_Area" localSheetId="11">'Annex 10 Overseas Electricity'!$A$1:$AL$304</definedName>
    <definedName name="_xlnm.Print_Area" localSheetId="12">'Annex 11 Fuel Properties'!$A$1:$J$66</definedName>
    <definedName name="_xlnm.Print_Area" localSheetId="14">'Annex 13 Supply Chain'!$A$1:$AH$162</definedName>
    <definedName name="_xlnm.Print_Area" localSheetId="15">'Annex 14 Material Use &amp; Waste'!$A$1:$Y$248</definedName>
    <definedName name="_xlnm.Print_Area" localSheetId="3">'Annex 2 CHP Imports and Export '!$A$1:$I$43</definedName>
    <definedName name="_xlnm.Print_Area" localSheetId="4">'Annex 3 Electricity-Heat-Steam'!$A$1:$AC$244</definedName>
    <definedName name="_xlnm.Print_Area" localSheetId="5">'Annex 4 Process Emissions'!$A$1:$J$59</definedName>
    <definedName name="_xlnm.Print_Area" localSheetId="6">'Annex 5 Process GWP Factors'!$A$1:$I$141</definedName>
    <definedName name="_xlnm.Print_Area" localSheetId="7">'Annex 6 Passenger Transport'!$A$1:$X$396</definedName>
    <definedName name="_xlnm.Print_Area" localSheetId="8">'Annex 7 Freight Transport'!$A$1:$Z$302</definedName>
    <definedName name="_xlnm.Print_Area" localSheetId="9">'Annex 8 Refrigeration &amp; Aircon'!$A$1:$Q$196</definedName>
    <definedName name="_xlnm.Print_Area" localSheetId="10">'Annex 9 Bioenergy &amp; Water'!$A$1:$Q$168</definedName>
    <definedName name="_xlnm.Print_Area" localSheetId="0">'Front Page'!$A$1:$M$50</definedName>
    <definedName name="_xlnm.Print_Area" localSheetId="1">Introduction!$A$1:$J$303</definedName>
    <definedName name="_xlnm.Print_Titles" localSheetId="2">'Annex 1 Fuel Conversion Factors'!$1:$3</definedName>
    <definedName name="_xlnm.Print_Titles" localSheetId="11">'Annex 10 Overseas Electricity'!$1:$3</definedName>
    <definedName name="_xlnm.Print_Titles" localSheetId="13">'Annex 12 Unit Conversions'!$1:$3</definedName>
    <definedName name="_xlnm.Print_Titles" localSheetId="14">'Annex 13 Supply Chain'!$61:$63</definedName>
    <definedName name="_xlnm.Print_Titles" localSheetId="15">'Annex 14 Material Use &amp; Waste'!$1:$3</definedName>
    <definedName name="_xlnm.Print_Titles" localSheetId="4">'Annex 3 Electricity-Heat-Steam'!$1:$1</definedName>
    <definedName name="_xlnm.Print_Titles" localSheetId="6">'Annex 5 Process GWP Factors'!$1:$3</definedName>
    <definedName name="_xlnm.Print_Titles" localSheetId="7">'Annex 6 Passenger Transport'!$1:$3</definedName>
    <definedName name="_xlnm.Print_Titles" localSheetId="8">'Annex 7 Freight Transport'!$1:$3</definedName>
    <definedName name="_xlnm.Print_Titles" localSheetId="9">'Annex 8 Refrigeration &amp; Aircon'!$1:$3</definedName>
    <definedName name="_xlnm.Print_Titles" localSheetId="10">'Annex 9 Bioenergy &amp; Water'!$1:$3</definedName>
    <definedName name="Refrigerant">'Annex 8 Refrigeration &amp; Aircon'!$C$201:$C$256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148" i="30" l="1"/>
  <c r="U149" i="30"/>
  <c r="U147" i="30"/>
  <c r="B225" i="15"/>
  <c r="C225" i="15"/>
  <c r="B227" i="15"/>
  <c r="C227" i="15"/>
  <c r="B251" i="15"/>
  <c r="C251" i="15"/>
  <c r="E251" i="15"/>
  <c r="B252" i="15"/>
  <c r="C252" i="15"/>
  <c r="E252" i="15"/>
  <c r="F68" i="4"/>
  <c r="E227" i="15"/>
  <c r="F66" i="4"/>
  <c r="E225" i="15"/>
  <c r="I129" i="4"/>
  <c r="I128" i="4"/>
  <c r="I68" i="4"/>
  <c r="I66" i="4"/>
  <c r="Q317" i="20"/>
  <c r="A354" i="20"/>
  <c r="U139" i="30"/>
  <c r="U133" i="30"/>
  <c r="U131" i="30"/>
  <c r="U161" i="30"/>
  <c r="U135" i="30"/>
  <c r="U153" i="30"/>
  <c r="U140" i="30"/>
  <c r="U143" i="30"/>
  <c r="U155" i="30"/>
  <c r="U163" i="30"/>
  <c r="U141" i="30"/>
  <c r="U157" i="30"/>
  <c r="U169" i="30"/>
  <c r="M170" i="30"/>
  <c r="U145" i="30"/>
  <c r="U165" i="30"/>
  <c r="U138" i="30"/>
  <c r="U151" i="30"/>
  <c r="U159" i="30"/>
  <c r="U167" i="30"/>
  <c r="O170" i="30"/>
  <c r="U168" i="30"/>
  <c r="L170" i="30"/>
  <c r="U134" i="30"/>
  <c r="N170" i="30"/>
  <c r="U137" i="30"/>
  <c r="U142" i="30"/>
  <c r="U146" i="30"/>
  <c r="U150" i="30"/>
  <c r="U152" i="30"/>
  <c r="U154" i="30"/>
  <c r="U156" i="30"/>
  <c r="U158" i="30"/>
  <c r="U160" i="30"/>
  <c r="U162" i="30"/>
  <c r="U164" i="30"/>
  <c r="U166" i="30"/>
  <c r="U132" i="30"/>
  <c r="U136" i="30"/>
  <c r="U144" i="30"/>
  <c r="R170" i="30"/>
  <c r="U130" i="30"/>
  <c r="U170" i="30"/>
  <c r="Q147" i="31"/>
  <c r="O147" i="31"/>
  <c r="N147" i="31"/>
  <c r="M147" i="31"/>
  <c r="Q146" i="31"/>
  <c r="O146" i="31"/>
  <c r="N146" i="31"/>
  <c r="M146" i="31"/>
  <c r="Q145" i="31"/>
  <c r="O145" i="31"/>
  <c r="N145" i="31"/>
  <c r="M145" i="31"/>
  <c r="Q144" i="31"/>
  <c r="O144" i="31"/>
  <c r="N144" i="31"/>
  <c r="M144" i="31"/>
  <c r="Q143" i="31"/>
  <c r="O143" i="31"/>
  <c r="N143" i="31"/>
  <c r="M143" i="31"/>
  <c r="Q142" i="31"/>
  <c r="O142" i="31"/>
  <c r="N142" i="31"/>
  <c r="M142" i="31"/>
  <c r="Q141" i="31"/>
  <c r="O141" i="31"/>
  <c r="N141" i="31"/>
  <c r="M141" i="31"/>
  <c r="Q140" i="31"/>
  <c r="O140" i="31"/>
  <c r="N140" i="31"/>
  <c r="M140" i="31"/>
  <c r="Q139" i="31"/>
  <c r="O139" i="31"/>
  <c r="N139" i="31"/>
  <c r="M139" i="31"/>
  <c r="Q138" i="31"/>
  <c r="O138" i="31"/>
  <c r="N138" i="31"/>
  <c r="M138" i="31"/>
  <c r="O136" i="31"/>
  <c r="M136" i="31"/>
  <c r="K136" i="31"/>
  <c r="Q136" i="31"/>
  <c r="H136" i="31"/>
  <c r="N136" i="31"/>
  <c r="Q116" i="31"/>
  <c r="O116" i="31"/>
  <c r="N116" i="31"/>
  <c r="M116" i="31"/>
  <c r="K116" i="31"/>
  <c r="I116" i="31"/>
  <c r="H116" i="31"/>
  <c r="G116" i="31"/>
  <c r="Q115" i="31"/>
  <c r="O115" i="31"/>
  <c r="N115" i="31"/>
  <c r="M115" i="31"/>
  <c r="K115" i="31"/>
  <c r="I115" i="31"/>
  <c r="H115" i="31"/>
  <c r="G115" i="31"/>
  <c r="B115" i="31"/>
  <c r="B116" i="31"/>
  <c r="Q114" i="31"/>
  <c r="O114" i="31"/>
  <c r="N114" i="31"/>
  <c r="M114" i="31"/>
  <c r="K114" i="31"/>
  <c r="I114" i="31"/>
  <c r="H114" i="31"/>
  <c r="G114" i="31"/>
  <c r="Q113" i="31"/>
  <c r="O113" i="31"/>
  <c r="N113" i="31"/>
  <c r="M113" i="31"/>
  <c r="K113" i="31"/>
  <c r="I113" i="31"/>
  <c r="H113" i="31"/>
  <c r="G113" i="31"/>
  <c r="B113" i="31"/>
  <c r="B114" i="31"/>
  <c r="Q112" i="31"/>
  <c r="O112" i="31"/>
  <c r="N112" i="31"/>
  <c r="M112" i="31"/>
  <c r="K112" i="31"/>
  <c r="I112" i="31"/>
  <c r="H112" i="31"/>
  <c r="G112" i="31"/>
  <c r="Q111" i="31"/>
  <c r="O111" i="31"/>
  <c r="N111" i="31"/>
  <c r="M111" i="31"/>
  <c r="K111" i="31"/>
  <c r="I111" i="31"/>
  <c r="H111" i="31"/>
  <c r="G111" i="31"/>
  <c r="B111" i="31"/>
  <c r="B112" i="31"/>
  <c r="Q105" i="31"/>
  <c r="O105" i="31"/>
  <c r="N105" i="31"/>
  <c r="M105" i="31"/>
  <c r="Q104" i="31"/>
  <c r="O104" i="31"/>
  <c r="N104" i="31"/>
  <c r="M104" i="31"/>
  <c r="Q103" i="31"/>
  <c r="O103" i="31"/>
  <c r="N103" i="31"/>
  <c r="M103" i="31"/>
  <c r="Q102" i="31"/>
  <c r="O102" i="31"/>
  <c r="N102" i="31"/>
  <c r="M102" i="31"/>
  <c r="Q101" i="31"/>
  <c r="O101" i="31"/>
  <c r="N101" i="31"/>
  <c r="M101" i="31"/>
  <c r="Q100" i="31"/>
  <c r="O100" i="31"/>
  <c r="N100" i="31"/>
  <c r="M100" i="31"/>
  <c r="Q94" i="31"/>
  <c r="O94" i="31"/>
  <c r="N94" i="31"/>
  <c r="M94" i="31"/>
  <c r="Q93" i="31"/>
  <c r="O93" i="31"/>
  <c r="N93" i="31"/>
  <c r="M93" i="31"/>
  <c r="Q92" i="31"/>
  <c r="O92" i="31"/>
  <c r="N92" i="31"/>
  <c r="M92" i="31"/>
  <c r="Q91" i="31"/>
  <c r="O91" i="31"/>
  <c r="N91" i="31"/>
  <c r="M91" i="31"/>
  <c r="Q90" i="31"/>
  <c r="O90" i="31"/>
  <c r="N90" i="31"/>
  <c r="M90" i="31"/>
  <c r="Q89" i="31"/>
  <c r="O89" i="31"/>
  <c r="N89" i="31"/>
  <c r="M89" i="31"/>
  <c r="O80" i="31"/>
  <c r="N80" i="31"/>
  <c r="M80" i="31"/>
  <c r="O79" i="31"/>
  <c r="N79" i="31"/>
  <c r="M79" i="31"/>
  <c r="I79" i="31"/>
  <c r="O78" i="31"/>
  <c r="N78" i="31"/>
  <c r="M78" i="31"/>
  <c r="I78" i="31"/>
  <c r="O77" i="31"/>
  <c r="N77" i="31"/>
  <c r="M77" i="31"/>
  <c r="I77" i="31"/>
  <c r="O76" i="31"/>
  <c r="N76" i="31"/>
  <c r="M76" i="31"/>
  <c r="H76" i="31"/>
  <c r="I76" i="31"/>
  <c r="O75" i="31"/>
  <c r="N75" i="31"/>
  <c r="M75" i="31"/>
  <c r="H75" i="31"/>
  <c r="I75" i="31"/>
  <c r="O74" i="31"/>
  <c r="N74" i="31"/>
  <c r="M74" i="31"/>
  <c r="H74" i="31"/>
  <c r="I74" i="31"/>
  <c r="C74" i="31"/>
  <c r="C78" i="31"/>
  <c r="O73" i="31"/>
  <c r="N73" i="31"/>
  <c r="M73" i="31"/>
  <c r="H73" i="31"/>
  <c r="I73" i="31"/>
  <c r="C73" i="31"/>
  <c r="C77" i="31"/>
  <c r="O72" i="31"/>
  <c r="N72" i="31"/>
  <c r="M72" i="31"/>
  <c r="H68" i="31"/>
  <c r="I68" i="31"/>
  <c r="O71" i="31"/>
  <c r="N71" i="31"/>
  <c r="M71" i="31"/>
  <c r="I71" i="31"/>
  <c r="O70" i="31"/>
  <c r="N70" i="31"/>
  <c r="M70" i="31"/>
  <c r="I70" i="31"/>
  <c r="C70" i="31"/>
  <c r="O69" i="31"/>
  <c r="N69" i="31"/>
  <c r="M69" i="31"/>
  <c r="I69" i="31"/>
  <c r="C69" i="31"/>
  <c r="O68" i="31"/>
  <c r="N68" i="31"/>
  <c r="M68" i="31"/>
  <c r="O67" i="31"/>
  <c r="N67" i="31"/>
  <c r="M67" i="31"/>
  <c r="H67" i="31"/>
  <c r="I67" i="31"/>
  <c r="O66" i="31"/>
  <c r="N66" i="31"/>
  <c r="M66" i="31"/>
  <c r="H66" i="31"/>
  <c r="I66" i="31"/>
  <c r="O65" i="31"/>
  <c r="N65" i="31"/>
  <c r="M65" i="31"/>
  <c r="H65" i="31"/>
  <c r="I65" i="31"/>
  <c r="O63" i="31"/>
  <c r="N63" i="31"/>
  <c r="M63" i="31"/>
  <c r="L218" i="30"/>
  <c r="L217" i="30"/>
  <c r="L216" i="30"/>
  <c r="L215" i="30"/>
  <c r="L214" i="30"/>
  <c r="L213" i="30"/>
  <c r="L212" i="30"/>
  <c r="L211" i="30"/>
  <c r="L210" i="30"/>
  <c r="L209" i="30"/>
  <c r="L208" i="30"/>
  <c r="L207" i="30"/>
  <c r="L206" i="30"/>
  <c r="L205" i="30"/>
  <c r="L204" i="30"/>
  <c r="L203" i="30"/>
  <c r="L202" i="30"/>
  <c r="L201" i="30"/>
  <c r="L200" i="30"/>
  <c r="L199" i="30"/>
  <c r="L198" i="30"/>
  <c r="L197" i="30"/>
  <c r="L196" i="30"/>
  <c r="L195" i="30"/>
  <c r="L194" i="30"/>
  <c r="L193" i="30"/>
  <c r="L192" i="30"/>
  <c r="L191" i="30"/>
  <c r="L190" i="30"/>
  <c r="L189" i="30"/>
  <c r="L188" i="30"/>
  <c r="L187" i="30"/>
  <c r="L186" i="30"/>
  <c r="L185" i="30"/>
  <c r="L184" i="30"/>
  <c r="L183" i="30"/>
  <c r="L182" i="30"/>
  <c r="L181" i="30"/>
  <c r="L180" i="30"/>
  <c r="L179" i="30"/>
  <c r="L178" i="30"/>
  <c r="L177" i="30"/>
  <c r="N175" i="30"/>
  <c r="R219" i="30"/>
  <c r="B139" i="30"/>
  <c r="B138" i="30"/>
  <c r="B137" i="30"/>
  <c r="B136" i="30"/>
  <c r="B135" i="30"/>
  <c r="B134" i="30"/>
  <c r="B133" i="30"/>
  <c r="B132" i="30"/>
  <c r="M95" i="31"/>
  <c r="O95" i="31"/>
  <c r="Q106" i="31"/>
  <c r="N106" i="31"/>
  <c r="N95" i="31"/>
  <c r="Q95" i="31"/>
  <c r="M106" i="31"/>
  <c r="O106" i="31"/>
  <c r="M148" i="31"/>
  <c r="O148" i="31"/>
  <c r="N148" i="31"/>
  <c r="U214" i="30"/>
  <c r="M219" i="30"/>
  <c r="O219" i="30"/>
  <c r="U178" i="30"/>
  <c r="U180" i="30"/>
  <c r="U181" i="30"/>
  <c r="U182" i="30"/>
  <c r="U183" i="30"/>
  <c r="U184" i="30"/>
  <c r="U186" i="30"/>
  <c r="U187" i="30"/>
  <c r="U188" i="30"/>
  <c r="U189" i="30"/>
  <c r="U190" i="30"/>
  <c r="U191" i="30"/>
  <c r="U192" i="30"/>
  <c r="U193" i="30"/>
  <c r="U194" i="30"/>
  <c r="Q219" i="30"/>
  <c r="Q148" i="31"/>
  <c r="N81" i="31"/>
  <c r="M81" i="31"/>
  <c r="O81" i="31"/>
  <c r="M117" i="31"/>
  <c r="O117" i="31"/>
  <c r="N117" i="31"/>
  <c r="Q117" i="31"/>
  <c r="U195" i="30"/>
  <c r="U196" i="30"/>
  <c r="U197" i="30"/>
  <c r="U198" i="30"/>
  <c r="U199" i="30"/>
  <c r="U200" i="30"/>
  <c r="U202" i="30"/>
  <c r="U203" i="30"/>
  <c r="U204" i="30"/>
  <c r="U205" i="30"/>
  <c r="U206" i="30"/>
  <c r="U207" i="30"/>
  <c r="U208" i="30"/>
  <c r="U209" i="30"/>
  <c r="U210" i="30"/>
  <c r="N219" i="30"/>
  <c r="S219" i="30"/>
  <c r="P219" i="30"/>
  <c r="U179" i="30"/>
  <c r="U185" i="30"/>
  <c r="U201" i="30"/>
  <c r="U211" i="30"/>
  <c r="U212" i="30"/>
  <c r="U213" i="30"/>
  <c r="U215" i="30"/>
  <c r="U216" i="30"/>
  <c r="U217" i="30"/>
  <c r="U218" i="30"/>
  <c r="U177" i="30"/>
  <c r="U219" i="30"/>
  <c r="B255" i="15"/>
  <c r="C255" i="15"/>
  <c r="B256" i="15"/>
  <c r="C256" i="15"/>
  <c r="B254" i="15"/>
  <c r="B250" i="15"/>
  <c r="C250" i="15"/>
  <c r="E250" i="15"/>
  <c r="E249" i="15"/>
  <c r="B249" i="15"/>
  <c r="E247" i="15"/>
  <c r="B247" i="15"/>
  <c r="E245" i="15"/>
  <c r="B245" i="15"/>
  <c r="E244" i="15"/>
  <c r="B244" i="15"/>
  <c r="E243" i="15"/>
  <c r="B243" i="15"/>
  <c r="E242" i="15"/>
  <c r="B242" i="15"/>
  <c r="E241" i="15"/>
  <c r="B241" i="15"/>
  <c r="E240" i="15"/>
  <c r="B240" i="15"/>
  <c r="E239" i="15"/>
  <c r="B239" i="15"/>
  <c r="E238" i="15"/>
  <c r="B238" i="15"/>
  <c r="E237" i="15"/>
  <c r="B237" i="15"/>
  <c r="E236" i="15"/>
  <c r="B236" i="15"/>
  <c r="E235" i="15"/>
  <c r="B235" i="15"/>
  <c r="E234" i="15"/>
  <c r="B234" i="15"/>
  <c r="E233" i="15"/>
  <c r="B233" i="15"/>
  <c r="B231" i="15"/>
  <c r="B230" i="15"/>
  <c r="B229" i="15"/>
  <c r="B228" i="15"/>
  <c r="B226" i="15"/>
  <c r="B224" i="15"/>
  <c r="E222" i="15"/>
  <c r="B222" i="15"/>
  <c r="E221" i="15"/>
  <c r="B221" i="15"/>
  <c r="E220" i="15"/>
  <c r="B220" i="15"/>
  <c r="E219" i="15"/>
  <c r="B219" i="15"/>
  <c r="E218" i="15"/>
  <c r="B218" i="15"/>
  <c r="E217" i="15"/>
  <c r="B217" i="15"/>
  <c r="E216" i="15"/>
  <c r="B216" i="15"/>
  <c r="E215" i="15"/>
  <c r="B215" i="15"/>
  <c r="E214" i="15"/>
  <c r="B214" i="15"/>
  <c r="E213" i="15"/>
  <c r="B213" i="15"/>
  <c r="E212" i="15"/>
  <c r="B212" i="15"/>
  <c r="E211" i="15"/>
  <c r="B211" i="15"/>
  <c r="E210" i="15"/>
  <c r="B210" i="15"/>
  <c r="E209" i="15"/>
  <c r="B209" i="15"/>
  <c r="E208" i="15"/>
  <c r="B208" i="15"/>
  <c r="E207" i="15"/>
  <c r="B207" i="15"/>
  <c r="E206" i="15"/>
  <c r="B206" i="15"/>
  <c r="E205" i="15"/>
  <c r="B205" i="15"/>
  <c r="E204" i="15"/>
  <c r="B204" i="15"/>
  <c r="E203" i="15"/>
  <c r="B203" i="15"/>
  <c r="E202" i="15"/>
  <c r="B202" i="15"/>
  <c r="Y223" i="11"/>
  <c r="W223" i="11"/>
  <c r="U223" i="11"/>
  <c r="T223" i="11"/>
  <c r="S223" i="11"/>
  <c r="R223" i="11"/>
  <c r="Y222" i="11"/>
  <c r="W222" i="11"/>
  <c r="U222" i="11"/>
  <c r="T222" i="11"/>
  <c r="S222" i="11"/>
  <c r="R222" i="11"/>
  <c r="Y221" i="11"/>
  <c r="W221" i="11"/>
  <c r="U221" i="11"/>
  <c r="T221" i="11"/>
  <c r="S221" i="11"/>
  <c r="R221" i="11"/>
  <c r="Y220" i="11"/>
  <c r="W220" i="11"/>
  <c r="U220" i="11"/>
  <c r="T220" i="11"/>
  <c r="S220" i="11"/>
  <c r="R220" i="11"/>
  <c r="Y219" i="11"/>
  <c r="W219" i="11"/>
  <c r="U219" i="11"/>
  <c r="T219" i="11"/>
  <c r="S219" i="11"/>
  <c r="R219" i="11"/>
  <c r="Y218" i="11"/>
  <c r="W218" i="11"/>
  <c r="U218" i="11"/>
  <c r="T218" i="11"/>
  <c r="S218" i="11"/>
  <c r="R218" i="11"/>
  <c r="Y217" i="11"/>
  <c r="W217" i="11"/>
  <c r="U217" i="11"/>
  <c r="T217" i="11"/>
  <c r="S217" i="11"/>
  <c r="R217" i="11"/>
  <c r="Y216" i="11"/>
  <c r="W216" i="11"/>
  <c r="U216" i="11"/>
  <c r="T216" i="11"/>
  <c r="S216" i="11"/>
  <c r="R216" i="11"/>
  <c r="Y224" i="11"/>
  <c r="B216" i="11"/>
  <c r="B217" i="11"/>
  <c r="B218" i="11"/>
  <c r="B219" i="11"/>
  <c r="B220" i="11"/>
  <c r="B221" i="11"/>
  <c r="B222" i="11"/>
  <c r="B223" i="11"/>
  <c r="W215" i="11"/>
  <c r="U215" i="11"/>
  <c r="R215" i="11"/>
  <c r="Y215" i="11"/>
  <c r="T215" i="11"/>
  <c r="S215" i="11"/>
  <c r="S224" i="11"/>
  <c r="S225" i="11"/>
  <c r="Y225" i="11"/>
  <c r="U224" i="11"/>
  <c r="U225" i="11"/>
  <c r="T224" i="11"/>
  <c r="T225" i="11"/>
  <c r="R224" i="11"/>
  <c r="R225" i="11"/>
  <c r="W224" i="11"/>
  <c r="W225" i="11"/>
  <c r="AH138" i="18"/>
  <c r="AC138" i="18"/>
  <c r="X138" i="18"/>
  <c r="S138" i="18"/>
  <c r="N138" i="18"/>
  <c r="I138" i="18"/>
  <c r="AH137" i="18"/>
  <c r="AC137" i="18"/>
  <c r="X137" i="18"/>
  <c r="S137" i="18"/>
  <c r="N137" i="18"/>
  <c r="I137" i="18"/>
  <c r="AH136" i="18"/>
  <c r="AC136" i="18"/>
  <c r="X136" i="18"/>
  <c r="S136" i="18"/>
  <c r="N136" i="18"/>
  <c r="I136" i="18"/>
  <c r="AH135" i="18"/>
  <c r="AC135" i="18"/>
  <c r="X135" i="18"/>
  <c r="S135" i="18"/>
  <c r="N135" i="18"/>
  <c r="I135" i="18"/>
  <c r="AH134" i="18"/>
  <c r="AC134" i="18"/>
  <c r="X134" i="18"/>
  <c r="S134" i="18"/>
  <c r="N134" i="18"/>
  <c r="I134" i="18"/>
  <c r="AH133" i="18"/>
  <c r="AC133" i="18"/>
  <c r="X133" i="18"/>
  <c r="S133" i="18"/>
  <c r="N133" i="18"/>
  <c r="I133" i="18"/>
  <c r="AH132" i="18"/>
  <c r="AC132" i="18"/>
  <c r="X132" i="18"/>
  <c r="S132" i="18"/>
  <c r="N132" i="18"/>
  <c r="I132" i="18"/>
  <c r="AH131" i="18"/>
  <c r="AC131" i="18"/>
  <c r="X131" i="18"/>
  <c r="S131" i="18"/>
  <c r="N131" i="18"/>
  <c r="I131" i="18"/>
  <c r="AH130" i="18"/>
  <c r="AC130" i="18"/>
  <c r="X130" i="18"/>
  <c r="S130" i="18"/>
  <c r="N130" i="18"/>
  <c r="I130" i="18"/>
  <c r="AH129" i="18"/>
  <c r="AC129" i="18"/>
  <c r="X129" i="18"/>
  <c r="S129" i="18"/>
  <c r="N129" i="18"/>
  <c r="I129" i="18"/>
  <c r="AH128" i="18"/>
  <c r="AC128" i="18"/>
  <c r="X128" i="18"/>
  <c r="S128" i="18"/>
  <c r="N128" i="18"/>
  <c r="I128" i="18"/>
  <c r="AH127" i="18"/>
  <c r="AC127" i="18"/>
  <c r="X127" i="18"/>
  <c r="S127" i="18"/>
  <c r="N127" i="18"/>
  <c r="I127" i="18"/>
  <c r="AH126" i="18"/>
  <c r="AC126" i="18"/>
  <c r="X126" i="18"/>
  <c r="S126" i="18"/>
  <c r="N126" i="18"/>
  <c r="I126" i="18"/>
  <c r="AH125" i="18"/>
  <c r="AC125" i="18"/>
  <c r="X125" i="18"/>
  <c r="S125" i="18"/>
  <c r="N125" i="18"/>
  <c r="I125" i="18"/>
  <c r="AH124" i="18"/>
  <c r="AC124" i="18"/>
  <c r="X124" i="18"/>
  <c r="S124" i="18"/>
  <c r="N124" i="18"/>
  <c r="I124" i="18"/>
  <c r="AH123" i="18"/>
  <c r="AC123" i="18"/>
  <c r="X123" i="18"/>
  <c r="S123" i="18"/>
  <c r="N123" i="18"/>
  <c r="I123" i="18"/>
  <c r="AH122" i="18"/>
  <c r="AC122" i="18"/>
  <c r="X122" i="18"/>
  <c r="S122" i="18"/>
  <c r="N122" i="18"/>
  <c r="I122" i="18"/>
  <c r="AH121" i="18"/>
  <c r="AC121" i="18"/>
  <c r="X121" i="18"/>
  <c r="S121" i="18"/>
  <c r="N121" i="18"/>
  <c r="I121" i="18"/>
  <c r="AH120" i="18"/>
  <c r="AC120" i="18"/>
  <c r="X120" i="18"/>
  <c r="S120" i="18"/>
  <c r="N120" i="18"/>
  <c r="I120" i="18"/>
  <c r="AH119" i="18"/>
  <c r="AC119" i="18"/>
  <c r="X119" i="18"/>
  <c r="S119" i="18"/>
  <c r="N119" i="18"/>
  <c r="I119" i="18"/>
  <c r="AH118" i="18"/>
  <c r="AC118" i="18"/>
  <c r="X118" i="18"/>
  <c r="S118" i="18"/>
  <c r="N118" i="18"/>
  <c r="I118" i="18"/>
  <c r="AH117" i="18"/>
  <c r="AC117" i="18"/>
  <c r="X117" i="18"/>
  <c r="S117" i="18"/>
  <c r="N117" i="18"/>
  <c r="I117" i="18"/>
  <c r="AH116" i="18"/>
  <c r="AC116" i="18"/>
  <c r="X116" i="18"/>
  <c r="S116" i="18"/>
  <c r="N116" i="18"/>
  <c r="I116" i="18"/>
  <c r="AH115" i="18"/>
  <c r="AC115" i="18"/>
  <c r="X115" i="18"/>
  <c r="S115" i="18"/>
  <c r="N115" i="18"/>
  <c r="I115" i="18"/>
  <c r="AH114" i="18"/>
  <c r="AC114" i="18"/>
  <c r="X114" i="18"/>
  <c r="S114" i="18"/>
  <c r="N114" i="18"/>
  <c r="I114" i="18"/>
  <c r="AH113" i="18"/>
  <c r="AC113" i="18"/>
  <c r="X113" i="18"/>
  <c r="S113" i="18"/>
  <c r="N113" i="18"/>
  <c r="I113" i="18"/>
  <c r="AH112" i="18"/>
  <c r="AC112" i="18"/>
  <c r="X112" i="18"/>
  <c r="S112" i="18"/>
  <c r="N112" i="18"/>
  <c r="I112" i="18"/>
  <c r="AH111" i="18"/>
  <c r="AC111" i="18"/>
  <c r="X111" i="18"/>
  <c r="S111" i="18"/>
  <c r="N111" i="18"/>
  <c r="I111" i="18"/>
  <c r="AH110" i="18"/>
  <c r="AC110" i="18"/>
  <c r="X110" i="18"/>
  <c r="S110" i="18"/>
  <c r="N110" i="18"/>
  <c r="I110" i="18"/>
  <c r="AH109" i="18"/>
  <c r="AC109" i="18"/>
  <c r="X109" i="18"/>
  <c r="S109" i="18"/>
  <c r="N109" i="18"/>
  <c r="I109" i="18"/>
  <c r="AH108" i="18"/>
  <c r="AC108" i="18"/>
  <c r="X108" i="18"/>
  <c r="S108" i="18"/>
  <c r="N108" i="18"/>
  <c r="I108" i="18"/>
  <c r="AH107" i="18"/>
  <c r="AC107" i="18"/>
  <c r="X107" i="18"/>
  <c r="S107" i="18"/>
  <c r="N107" i="18"/>
  <c r="I107" i="18"/>
  <c r="AH106" i="18"/>
  <c r="AC106" i="18"/>
  <c r="X106" i="18"/>
  <c r="S106" i="18"/>
  <c r="N106" i="18"/>
  <c r="I106" i="18"/>
  <c r="AH105" i="18"/>
  <c r="AC105" i="18"/>
  <c r="X105" i="18"/>
  <c r="S105" i="18"/>
  <c r="N105" i="18"/>
  <c r="I105" i="18"/>
  <c r="AH104" i="18"/>
  <c r="AC104" i="18"/>
  <c r="X104" i="18"/>
  <c r="S104" i="18"/>
  <c r="N104" i="18"/>
  <c r="I104" i="18"/>
  <c r="AH103" i="18"/>
  <c r="AC103" i="18"/>
  <c r="X103" i="18"/>
  <c r="S103" i="18"/>
  <c r="N103" i="18"/>
  <c r="I103" i="18"/>
  <c r="AH102" i="18"/>
  <c r="AC102" i="18"/>
  <c r="X102" i="18"/>
  <c r="S102" i="18"/>
  <c r="N102" i="18"/>
  <c r="I102" i="18"/>
  <c r="AH101" i="18"/>
  <c r="AC101" i="18"/>
  <c r="X101" i="18"/>
  <c r="S101" i="18"/>
  <c r="N101" i="18"/>
  <c r="I101" i="18"/>
  <c r="AH100" i="18"/>
  <c r="AC100" i="18"/>
  <c r="X100" i="18"/>
  <c r="S100" i="18"/>
  <c r="N100" i="18"/>
  <c r="I100" i="18"/>
  <c r="AH99" i="18"/>
  <c r="AC99" i="18"/>
  <c r="X99" i="18"/>
  <c r="S99" i="18"/>
  <c r="N99" i="18"/>
  <c r="I99" i="18"/>
  <c r="AH98" i="18"/>
  <c r="AC98" i="18"/>
  <c r="X98" i="18"/>
  <c r="S98" i="18"/>
  <c r="N98" i="18"/>
  <c r="I98" i="18"/>
  <c r="AH97" i="18"/>
  <c r="AC97" i="18"/>
  <c r="X97" i="18"/>
  <c r="S97" i="18"/>
  <c r="N97" i="18"/>
  <c r="I97" i="18"/>
  <c r="AH96" i="18"/>
  <c r="AC96" i="18"/>
  <c r="X96" i="18"/>
  <c r="S96" i="18"/>
  <c r="N96" i="18"/>
  <c r="I96" i="18"/>
  <c r="AH95" i="18"/>
  <c r="AC95" i="18"/>
  <c r="X95" i="18"/>
  <c r="S95" i="18"/>
  <c r="N95" i="18"/>
  <c r="I95" i="18"/>
  <c r="AH94" i="18"/>
  <c r="AC94" i="18"/>
  <c r="X94" i="18"/>
  <c r="S94" i="18"/>
  <c r="N94" i="18"/>
  <c r="I94" i="18"/>
  <c r="AH93" i="18"/>
  <c r="AC93" i="18"/>
  <c r="X93" i="18"/>
  <c r="S93" i="18"/>
  <c r="N93" i="18"/>
  <c r="I93" i="18"/>
  <c r="AH92" i="18"/>
  <c r="AC92" i="18"/>
  <c r="X92" i="18"/>
  <c r="S92" i="18"/>
  <c r="N92" i="18"/>
  <c r="I92" i="18"/>
  <c r="AH91" i="18"/>
  <c r="AC91" i="18"/>
  <c r="X91" i="18"/>
  <c r="S91" i="18"/>
  <c r="N91" i="18"/>
  <c r="I91" i="18"/>
  <c r="AH90" i="18"/>
  <c r="AC90" i="18"/>
  <c r="X90" i="18"/>
  <c r="S90" i="18"/>
  <c r="N90" i="18"/>
  <c r="I90" i="18"/>
  <c r="AH89" i="18"/>
  <c r="AC89" i="18"/>
  <c r="X89" i="18"/>
  <c r="S89" i="18"/>
  <c r="N89" i="18"/>
  <c r="I89" i="18"/>
  <c r="AH88" i="18"/>
  <c r="AC88" i="18"/>
  <c r="X88" i="18"/>
  <c r="S88" i="18"/>
  <c r="N88" i="18"/>
  <c r="I88" i="18"/>
  <c r="AH87" i="18"/>
  <c r="AC87" i="18"/>
  <c r="X87" i="18"/>
  <c r="S87" i="18"/>
  <c r="N87" i="18"/>
  <c r="I87" i="18"/>
  <c r="AH86" i="18"/>
  <c r="AC86" i="18"/>
  <c r="X86" i="18"/>
  <c r="S86" i="18"/>
  <c r="N86" i="18"/>
  <c r="I86" i="18"/>
  <c r="AH85" i="18"/>
  <c r="AC85" i="18"/>
  <c r="X85" i="18"/>
  <c r="S85" i="18"/>
  <c r="N85" i="18"/>
  <c r="I85" i="18"/>
  <c r="AH84" i="18"/>
  <c r="AC84" i="18"/>
  <c r="X84" i="18"/>
  <c r="S84" i="18"/>
  <c r="N84" i="18"/>
  <c r="I84" i="18"/>
  <c r="AH83" i="18"/>
  <c r="AC83" i="18"/>
  <c r="X83" i="18"/>
  <c r="S83" i="18"/>
  <c r="N83" i="18"/>
  <c r="I83" i="18"/>
  <c r="AH82" i="18"/>
  <c r="AC82" i="18"/>
  <c r="X82" i="18"/>
  <c r="S82" i="18"/>
  <c r="N82" i="18"/>
  <c r="I82" i="18"/>
  <c r="AH81" i="18"/>
  <c r="AC81" i="18"/>
  <c r="X81" i="18"/>
  <c r="S81" i="18"/>
  <c r="N81" i="18"/>
  <c r="I81" i="18"/>
  <c r="AH80" i="18"/>
  <c r="AC80" i="18"/>
  <c r="X80" i="18"/>
  <c r="S80" i="18"/>
  <c r="N80" i="18"/>
  <c r="I80" i="18"/>
  <c r="AH79" i="18"/>
  <c r="AC79" i="18"/>
  <c r="X79" i="18"/>
  <c r="S79" i="18"/>
  <c r="N79" i="18"/>
  <c r="I79" i="18"/>
  <c r="AH78" i="18"/>
  <c r="AC78" i="18"/>
  <c r="X78" i="18"/>
  <c r="S78" i="18"/>
  <c r="N78" i="18"/>
  <c r="I78" i="18"/>
  <c r="AH77" i="18"/>
  <c r="AC77" i="18"/>
  <c r="X77" i="18"/>
  <c r="S77" i="18"/>
  <c r="N77" i="18"/>
  <c r="I77" i="18"/>
  <c r="AH76" i="18"/>
  <c r="AC76" i="18"/>
  <c r="X76" i="18"/>
  <c r="S76" i="18"/>
  <c r="N76" i="18"/>
  <c r="I76" i="18"/>
  <c r="AH75" i="18"/>
  <c r="AC75" i="18"/>
  <c r="X75" i="18"/>
  <c r="S75" i="18"/>
  <c r="N75" i="18"/>
  <c r="I75" i="18"/>
  <c r="AH74" i="18"/>
  <c r="AC74" i="18"/>
  <c r="X74" i="18"/>
  <c r="S74" i="18"/>
  <c r="N74" i="18"/>
  <c r="I74" i="18"/>
  <c r="AH73" i="18"/>
  <c r="AC73" i="18"/>
  <c r="X73" i="18"/>
  <c r="S73" i="18"/>
  <c r="N73" i="18"/>
  <c r="I73" i="18"/>
  <c r="AH72" i="18"/>
  <c r="AC72" i="18"/>
  <c r="X72" i="18"/>
  <c r="S72" i="18"/>
  <c r="N72" i="18"/>
  <c r="I72" i="18"/>
  <c r="AH71" i="18"/>
  <c r="AC71" i="18"/>
  <c r="X71" i="18"/>
  <c r="S71" i="18"/>
  <c r="N71" i="18"/>
  <c r="I71" i="18"/>
  <c r="AH70" i="18"/>
  <c r="AC70" i="18"/>
  <c r="X70" i="18"/>
  <c r="S70" i="18"/>
  <c r="N70" i="18"/>
  <c r="I70" i="18"/>
  <c r="AH69" i="18"/>
  <c r="AC69" i="18"/>
  <c r="X69" i="18"/>
  <c r="S69" i="18"/>
  <c r="N69" i="18"/>
  <c r="I69" i="18"/>
  <c r="AH68" i="18"/>
  <c r="AC68" i="18"/>
  <c r="X68" i="18"/>
  <c r="S68" i="18"/>
  <c r="N68" i="18"/>
  <c r="I68" i="18"/>
  <c r="AH67" i="18"/>
  <c r="AC67" i="18"/>
  <c r="X67" i="18"/>
  <c r="S67" i="18"/>
  <c r="N67" i="18"/>
  <c r="I67" i="18"/>
  <c r="AH66" i="18"/>
  <c r="AC66" i="18"/>
  <c r="X66" i="18"/>
  <c r="S66" i="18"/>
  <c r="N66" i="18"/>
  <c r="I66" i="18"/>
  <c r="AH65" i="18"/>
  <c r="AC65" i="18"/>
  <c r="X65" i="18"/>
  <c r="S65" i="18"/>
  <c r="N65" i="18"/>
  <c r="I65" i="18"/>
  <c r="AH64" i="18"/>
  <c r="AC64" i="18"/>
  <c r="X64" i="18"/>
  <c r="S64" i="18"/>
  <c r="N64" i="18"/>
  <c r="I64" i="18"/>
  <c r="S139" i="18"/>
  <c r="N139" i="18"/>
  <c r="AH139" i="18"/>
  <c r="X139" i="18"/>
  <c r="I139" i="18"/>
  <c r="AC139" i="18"/>
  <c r="Z221" i="10"/>
  <c r="Z222" i="10"/>
  <c r="Z223" i="10"/>
  <c r="Z224" i="10"/>
  <c r="Z225" i="10"/>
  <c r="Z226" i="10"/>
  <c r="Z227" i="10"/>
  <c r="Z228" i="10"/>
  <c r="Z229" i="10"/>
  <c r="Z230" i="10"/>
  <c r="Z231" i="10"/>
  <c r="Z232" i="10"/>
  <c r="Z233" i="10"/>
  <c r="Z234" i="10"/>
  <c r="Z235" i="10"/>
  <c r="Z236" i="10"/>
  <c r="Z237" i="10"/>
  <c r="Z238" i="10"/>
  <c r="Z239" i="10"/>
  <c r="Z240" i="10"/>
  <c r="Z241" i="10"/>
  <c r="Z242" i="10"/>
  <c r="Z243" i="10"/>
  <c r="Z244" i="10"/>
  <c r="Z245" i="10"/>
  <c r="Z246" i="10"/>
  <c r="Y184" i="11"/>
  <c r="W184" i="11"/>
  <c r="U184" i="11"/>
  <c r="T184" i="11"/>
  <c r="S184" i="11"/>
  <c r="R184" i="11"/>
  <c r="Y156" i="11"/>
  <c r="W156" i="11"/>
  <c r="U156" i="11"/>
  <c r="T156" i="11"/>
  <c r="S156" i="11"/>
  <c r="R156" i="11"/>
  <c r="V148" i="1"/>
  <c r="T148" i="1"/>
  <c r="R148" i="1"/>
  <c r="Q148" i="1"/>
  <c r="P148" i="1"/>
  <c r="O148" i="1"/>
  <c r="V114" i="1"/>
  <c r="T114" i="1"/>
  <c r="R114" i="1"/>
  <c r="Q114" i="1"/>
  <c r="P114" i="1"/>
  <c r="O114" i="1"/>
  <c r="V63" i="1"/>
  <c r="T63" i="1"/>
  <c r="R63" i="1"/>
  <c r="Q63" i="1"/>
  <c r="P63" i="1"/>
  <c r="O63" i="1"/>
  <c r="C81" i="10"/>
  <c r="C254" i="15"/>
  <c r="C249" i="15"/>
  <c r="C247" i="15"/>
  <c r="C245" i="15"/>
  <c r="C244" i="15"/>
  <c r="C243" i="15"/>
  <c r="C242" i="15"/>
  <c r="C241" i="15"/>
  <c r="C240" i="15"/>
  <c r="C239" i="15"/>
  <c r="C238" i="15"/>
  <c r="C237" i="15"/>
  <c r="C236" i="15"/>
  <c r="C235" i="15"/>
  <c r="C234" i="15"/>
  <c r="C233" i="15"/>
  <c r="C231" i="15"/>
  <c r="C230" i="15"/>
  <c r="C229" i="15"/>
  <c r="C228" i="15"/>
  <c r="C226" i="15"/>
  <c r="C224" i="15"/>
  <c r="C222" i="15"/>
  <c r="C221" i="15"/>
  <c r="C220" i="15"/>
  <c r="C219" i="15"/>
  <c r="C218" i="15"/>
  <c r="C217" i="15"/>
  <c r="C216" i="15"/>
  <c r="C215" i="15"/>
  <c r="C214" i="15"/>
  <c r="C213" i="15"/>
  <c r="C212" i="15"/>
  <c r="C211" i="15"/>
  <c r="C210" i="15"/>
  <c r="C209" i="15"/>
  <c r="C208" i="15"/>
  <c r="C207" i="15"/>
  <c r="C206" i="15"/>
  <c r="C205" i="15"/>
  <c r="C204" i="15"/>
  <c r="C203" i="15"/>
  <c r="C202" i="15"/>
  <c r="O191" i="15"/>
  <c r="Q191" i="15"/>
  <c r="O190" i="15"/>
  <c r="Q190" i="15"/>
  <c r="O189" i="15"/>
  <c r="Q189" i="15"/>
  <c r="O188" i="15"/>
  <c r="Q188" i="15"/>
  <c r="O187" i="15"/>
  <c r="Q187" i="15"/>
  <c r="O186" i="15"/>
  <c r="Q186" i="15"/>
  <c r="O185" i="15"/>
  <c r="Q185" i="15"/>
  <c r="O184" i="15"/>
  <c r="Q184" i="15"/>
  <c r="O183" i="15"/>
  <c r="Q183" i="15"/>
  <c r="O182" i="15"/>
  <c r="Q182" i="15"/>
  <c r="L112" i="15"/>
  <c r="N112" i="15"/>
  <c r="L111" i="15"/>
  <c r="N111" i="15"/>
  <c r="L110" i="15"/>
  <c r="N110" i="15"/>
  <c r="L109" i="15"/>
  <c r="N109" i="15"/>
  <c r="L108" i="15"/>
  <c r="N108" i="15"/>
  <c r="L107" i="15"/>
  <c r="N107" i="15"/>
  <c r="L106" i="15"/>
  <c r="N106" i="15"/>
  <c r="L105" i="15"/>
  <c r="N105" i="15"/>
  <c r="L104" i="15"/>
  <c r="N104" i="15"/>
  <c r="L103" i="15"/>
  <c r="N103" i="15"/>
  <c r="L102" i="15"/>
  <c r="N102" i="15"/>
  <c r="L101" i="15"/>
  <c r="N101" i="15"/>
  <c r="L100" i="15"/>
  <c r="N100" i="15"/>
  <c r="L94" i="15"/>
  <c r="N94" i="15"/>
  <c r="L93" i="15"/>
  <c r="N93" i="15"/>
  <c r="L92" i="15"/>
  <c r="N92" i="15"/>
  <c r="L91" i="15"/>
  <c r="N91" i="15"/>
  <c r="L90" i="15"/>
  <c r="N90" i="15"/>
  <c r="L89" i="15"/>
  <c r="N89" i="15"/>
  <c r="L88" i="15"/>
  <c r="N88" i="15"/>
  <c r="L87" i="15"/>
  <c r="N87" i="15"/>
  <c r="L86" i="15"/>
  <c r="N86" i="15"/>
  <c r="L85" i="15"/>
  <c r="N85" i="15"/>
  <c r="L84" i="15"/>
  <c r="N84" i="15"/>
  <c r="L83" i="15"/>
  <c r="N83" i="15"/>
  <c r="L82" i="15"/>
  <c r="N82" i="15"/>
  <c r="L76" i="15"/>
  <c r="N76" i="15"/>
  <c r="L75" i="15"/>
  <c r="N75" i="15"/>
  <c r="L74" i="15"/>
  <c r="N74" i="15"/>
  <c r="L73" i="15"/>
  <c r="N73" i="15"/>
  <c r="L72" i="15"/>
  <c r="N72" i="15"/>
  <c r="L71" i="15"/>
  <c r="N71" i="15"/>
  <c r="L70" i="15"/>
  <c r="N70" i="15"/>
  <c r="L69" i="15"/>
  <c r="N69" i="15"/>
  <c r="L68" i="15"/>
  <c r="N68" i="15"/>
  <c r="L67" i="15"/>
  <c r="N67" i="15"/>
  <c r="L66" i="15"/>
  <c r="N66" i="15"/>
  <c r="L65" i="15"/>
  <c r="N65" i="15"/>
  <c r="L64" i="15"/>
  <c r="N64" i="15"/>
  <c r="A80" i="15"/>
  <c r="A98" i="15"/>
  <c r="A116" i="15"/>
  <c r="AA156" i="11"/>
  <c r="AA184" i="11"/>
  <c r="AC156" i="11"/>
  <c r="AC184" i="11"/>
  <c r="R128" i="11"/>
  <c r="S128" i="11"/>
  <c r="T128" i="11"/>
  <c r="U128" i="11"/>
  <c r="W128" i="11"/>
  <c r="Y128" i="11"/>
  <c r="N95" i="15"/>
  <c r="N77" i="15"/>
  <c r="N113" i="15"/>
  <c r="Q192" i="15"/>
  <c r="E141" i="17"/>
  <c r="H141" i="17"/>
  <c r="B137" i="17"/>
  <c r="B138" i="17"/>
  <c r="B139" i="17"/>
  <c r="B140" i="17"/>
  <c r="AC155" i="11"/>
  <c r="AC154" i="11"/>
  <c r="AC153" i="11"/>
  <c r="AC152" i="11"/>
  <c r="AC151" i="11"/>
  <c r="AC150" i="11"/>
  <c r="AC149" i="11"/>
  <c r="AC148" i="11"/>
  <c r="AC147" i="11"/>
  <c r="AC146" i="11"/>
  <c r="AC145" i="11"/>
  <c r="AC144" i="11"/>
  <c r="AC143" i="11"/>
  <c r="AC142" i="11"/>
  <c r="AC141" i="11"/>
  <c r="AC140" i="11"/>
  <c r="AC139" i="11"/>
  <c r="AC138" i="11"/>
  <c r="AC137" i="11"/>
  <c r="AC136" i="11"/>
  <c r="AC167" i="11"/>
  <c r="AC179" i="11"/>
  <c r="AC166" i="11"/>
  <c r="AC174" i="11"/>
  <c r="AC165" i="11"/>
  <c r="AC169" i="11"/>
  <c r="AC173" i="11"/>
  <c r="AC181" i="11"/>
  <c r="AC164" i="11"/>
  <c r="AC168" i="11"/>
  <c r="AC172" i="11"/>
  <c r="AC176" i="11"/>
  <c r="AC180" i="11"/>
  <c r="AC175" i="11"/>
  <c r="AC171" i="11"/>
  <c r="AC170" i="11"/>
  <c r="AC178" i="11"/>
  <c r="AC182" i="11"/>
  <c r="AC183" i="11"/>
  <c r="AC177" i="11"/>
  <c r="S67" i="8"/>
  <c r="T67" i="8"/>
  <c r="U67" i="8"/>
  <c r="V67" i="8"/>
  <c r="X67" i="8"/>
  <c r="Z67" i="8"/>
  <c r="S65" i="8"/>
  <c r="T65" i="8"/>
  <c r="U65" i="8"/>
  <c r="V65" i="8"/>
  <c r="X65" i="8"/>
  <c r="Z65" i="8"/>
  <c r="Q53" i="20"/>
  <c r="R53" i="20"/>
  <c r="S53" i="20"/>
  <c r="T53" i="20"/>
  <c r="V53" i="20"/>
  <c r="X53" i="20"/>
  <c r="Q51" i="20"/>
  <c r="R51" i="20"/>
  <c r="S51" i="20"/>
  <c r="T51" i="20"/>
  <c r="V51" i="20"/>
  <c r="X51" i="20"/>
  <c r="Q52" i="20"/>
  <c r="R52" i="20"/>
  <c r="S52" i="20"/>
  <c r="T52" i="20"/>
  <c r="V52" i="20"/>
  <c r="X52" i="20"/>
  <c r="Q54" i="20"/>
  <c r="R54" i="20"/>
  <c r="S54" i="20"/>
  <c r="T54" i="20"/>
  <c r="V54" i="20"/>
  <c r="X54" i="20"/>
  <c r="Q55" i="20"/>
  <c r="R55" i="20"/>
  <c r="S55" i="20"/>
  <c r="T55" i="20"/>
  <c r="V55" i="20"/>
  <c r="X55" i="20"/>
  <c r="Q56" i="20"/>
  <c r="R56" i="20"/>
  <c r="S56" i="20"/>
  <c r="T56" i="20"/>
  <c r="V56" i="20"/>
  <c r="X56" i="20"/>
  <c r="A78" i="20"/>
  <c r="A91" i="20"/>
  <c r="A104" i="20"/>
  <c r="A127" i="20"/>
  <c r="A149" i="20"/>
  <c r="A172" i="20"/>
  <c r="Q80" i="20"/>
  <c r="R80" i="20"/>
  <c r="S80" i="20"/>
  <c r="T80" i="20"/>
  <c r="V80" i="20"/>
  <c r="X80" i="20"/>
  <c r="Q81" i="20"/>
  <c r="R81" i="20"/>
  <c r="S81" i="20"/>
  <c r="T81" i="20"/>
  <c r="V81" i="20"/>
  <c r="X81" i="20"/>
  <c r="Q82" i="20"/>
  <c r="R82" i="20"/>
  <c r="S82" i="20"/>
  <c r="T82" i="20"/>
  <c r="V82" i="20"/>
  <c r="X82" i="20"/>
  <c r="Q83" i="20"/>
  <c r="R83" i="20"/>
  <c r="S83" i="20"/>
  <c r="T83" i="20"/>
  <c r="V83" i="20"/>
  <c r="X83" i="20"/>
  <c r="Q84" i="20"/>
  <c r="R84" i="20"/>
  <c r="S84" i="20"/>
  <c r="T84" i="20"/>
  <c r="V84" i="20"/>
  <c r="X84" i="20"/>
  <c r="Q85" i="20"/>
  <c r="R85" i="20"/>
  <c r="S85" i="20"/>
  <c r="T85" i="20"/>
  <c r="V85" i="20"/>
  <c r="X85" i="20"/>
  <c r="Q86" i="20"/>
  <c r="R86" i="20"/>
  <c r="S86" i="20"/>
  <c r="T86" i="20"/>
  <c r="V86" i="20"/>
  <c r="X86" i="20"/>
  <c r="Q87" i="20"/>
  <c r="R87" i="20"/>
  <c r="S87" i="20"/>
  <c r="T87" i="20"/>
  <c r="V87" i="20"/>
  <c r="X87" i="20"/>
  <c r="Q93" i="20"/>
  <c r="R93" i="20"/>
  <c r="S93" i="20"/>
  <c r="T93" i="20"/>
  <c r="V93" i="20"/>
  <c r="X93" i="20"/>
  <c r="Q94" i="20"/>
  <c r="R94" i="20"/>
  <c r="S94" i="20"/>
  <c r="T94" i="20"/>
  <c r="V94" i="20"/>
  <c r="X94" i="20"/>
  <c r="Q95" i="20"/>
  <c r="R95" i="20"/>
  <c r="S95" i="20"/>
  <c r="T95" i="20"/>
  <c r="V95" i="20"/>
  <c r="X95" i="20"/>
  <c r="Q96" i="20"/>
  <c r="R96" i="20"/>
  <c r="S96" i="20"/>
  <c r="T96" i="20"/>
  <c r="V96" i="20"/>
  <c r="X96" i="20"/>
  <c r="Q97" i="20"/>
  <c r="R97" i="20"/>
  <c r="S97" i="20"/>
  <c r="T97" i="20"/>
  <c r="V97" i="20"/>
  <c r="X97" i="20"/>
  <c r="Q98" i="20"/>
  <c r="R98" i="20"/>
  <c r="S98" i="20"/>
  <c r="T98" i="20"/>
  <c r="V98" i="20"/>
  <c r="X98" i="20"/>
  <c r="Q99" i="20"/>
  <c r="R99" i="20"/>
  <c r="S99" i="20"/>
  <c r="T99" i="20"/>
  <c r="V99" i="20"/>
  <c r="X99" i="20"/>
  <c r="Q100" i="20"/>
  <c r="R100" i="20"/>
  <c r="S100" i="20"/>
  <c r="T100" i="20"/>
  <c r="V100" i="20"/>
  <c r="X100" i="20"/>
  <c r="Q106" i="20"/>
  <c r="R106" i="20"/>
  <c r="S106" i="20"/>
  <c r="T106" i="20"/>
  <c r="V106" i="20"/>
  <c r="X106" i="20"/>
  <c r="Q107" i="20"/>
  <c r="R107" i="20"/>
  <c r="S107" i="20"/>
  <c r="T107" i="20"/>
  <c r="V107" i="20"/>
  <c r="X107" i="20"/>
  <c r="Q108" i="20"/>
  <c r="R108" i="20"/>
  <c r="S108" i="20"/>
  <c r="T108" i="20"/>
  <c r="V108" i="20"/>
  <c r="X108" i="20"/>
  <c r="Q109" i="20"/>
  <c r="R109" i="20"/>
  <c r="S109" i="20"/>
  <c r="T109" i="20"/>
  <c r="V109" i="20"/>
  <c r="X109" i="20"/>
  <c r="Q110" i="20"/>
  <c r="R110" i="20"/>
  <c r="S110" i="20"/>
  <c r="T110" i="20"/>
  <c r="V110" i="20"/>
  <c r="X110" i="20"/>
  <c r="B111" i="20"/>
  <c r="Q111" i="20"/>
  <c r="R111" i="20"/>
  <c r="S111" i="20"/>
  <c r="T111" i="20"/>
  <c r="V111" i="20"/>
  <c r="X111" i="20"/>
  <c r="Q112" i="20"/>
  <c r="R112" i="20"/>
  <c r="S112" i="20"/>
  <c r="T112" i="20"/>
  <c r="V112" i="20"/>
  <c r="X112" i="20"/>
  <c r="Q113" i="20"/>
  <c r="R113" i="20"/>
  <c r="S113" i="20"/>
  <c r="T113" i="20"/>
  <c r="V113" i="20"/>
  <c r="X113" i="20"/>
  <c r="Q114" i="20"/>
  <c r="R114" i="20"/>
  <c r="S114" i="20"/>
  <c r="T114" i="20"/>
  <c r="V114" i="20"/>
  <c r="X114" i="20"/>
  <c r="Q115" i="20"/>
  <c r="R115" i="20"/>
  <c r="S115" i="20"/>
  <c r="T115" i="20"/>
  <c r="V115" i="20"/>
  <c r="X115" i="20"/>
  <c r="Q116" i="20"/>
  <c r="R116" i="20"/>
  <c r="S116" i="20"/>
  <c r="T116" i="20"/>
  <c r="V116" i="20"/>
  <c r="X116" i="20"/>
  <c r="Q117" i="20"/>
  <c r="R117" i="20"/>
  <c r="S117" i="20"/>
  <c r="T117" i="20"/>
  <c r="V117" i="20"/>
  <c r="X117" i="20"/>
  <c r="Q118" i="20"/>
  <c r="R118" i="20"/>
  <c r="S118" i="20"/>
  <c r="T118" i="20"/>
  <c r="V118" i="20"/>
  <c r="X118" i="20"/>
  <c r="Q119" i="20"/>
  <c r="R119" i="20"/>
  <c r="S119" i="20"/>
  <c r="T119" i="20"/>
  <c r="V119" i="20"/>
  <c r="X119" i="20"/>
  <c r="Q120" i="20"/>
  <c r="R120" i="20"/>
  <c r="S120" i="20"/>
  <c r="T120" i="20"/>
  <c r="V120" i="20"/>
  <c r="X120" i="20"/>
  <c r="Q121" i="20"/>
  <c r="R121" i="20"/>
  <c r="S121" i="20"/>
  <c r="T121" i="20"/>
  <c r="V121" i="20"/>
  <c r="X121" i="20"/>
  <c r="Q122" i="20"/>
  <c r="R122" i="20"/>
  <c r="S122" i="20"/>
  <c r="T122" i="20"/>
  <c r="V122" i="20"/>
  <c r="X122" i="20"/>
  <c r="Q123" i="20"/>
  <c r="R123" i="20"/>
  <c r="S123" i="20"/>
  <c r="T123" i="20"/>
  <c r="V123" i="20"/>
  <c r="X123" i="20"/>
  <c r="Q129" i="20"/>
  <c r="R129" i="20"/>
  <c r="S129" i="20"/>
  <c r="T129" i="20"/>
  <c r="V129" i="20"/>
  <c r="X129" i="20"/>
  <c r="Q130" i="20"/>
  <c r="R130" i="20"/>
  <c r="S130" i="20"/>
  <c r="T130" i="20"/>
  <c r="V130" i="20"/>
  <c r="X130" i="20"/>
  <c r="Q131" i="20"/>
  <c r="R131" i="20"/>
  <c r="S131" i="20"/>
  <c r="T131" i="20"/>
  <c r="V131" i="20"/>
  <c r="X131" i="20"/>
  <c r="Q132" i="20"/>
  <c r="R132" i="20"/>
  <c r="S132" i="20"/>
  <c r="T132" i="20"/>
  <c r="V132" i="20"/>
  <c r="X132" i="20"/>
  <c r="Q133" i="20"/>
  <c r="R133" i="20"/>
  <c r="S133" i="20"/>
  <c r="T133" i="20"/>
  <c r="V133" i="20"/>
  <c r="X133" i="20"/>
  <c r="Q134" i="20"/>
  <c r="R134" i="20"/>
  <c r="S134" i="20"/>
  <c r="T134" i="20"/>
  <c r="V134" i="20"/>
  <c r="X134" i="20"/>
  <c r="Q135" i="20"/>
  <c r="R135" i="20"/>
  <c r="S135" i="20"/>
  <c r="T135" i="20"/>
  <c r="V135" i="20"/>
  <c r="X135" i="20"/>
  <c r="Q136" i="20"/>
  <c r="R136" i="20"/>
  <c r="S136" i="20"/>
  <c r="T136" i="20"/>
  <c r="V136" i="20"/>
  <c r="X136" i="20"/>
  <c r="Q151" i="20"/>
  <c r="R151" i="20"/>
  <c r="S151" i="20"/>
  <c r="T151" i="20"/>
  <c r="V151" i="20"/>
  <c r="X151" i="20"/>
  <c r="Q152" i="20"/>
  <c r="R152" i="20"/>
  <c r="S152" i="20"/>
  <c r="T152" i="20"/>
  <c r="V152" i="20"/>
  <c r="X152" i="20"/>
  <c r="Q153" i="20"/>
  <c r="R153" i="20"/>
  <c r="S153" i="20"/>
  <c r="T153" i="20"/>
  <c r="V153" i="20"/>
  <c r="X153" i="20"/>
  <c r="Q154" i="20"/>
  <c r="R154" i="20"/>
  <c r="S154" i="20"/>
  <c r="T154" i="20"/>
  <c r="V154" i="20"/>
  <c r="X154" i="20"/>
  <c r="Q155" i="20"/>
  <c r="R155" i="20"/>
  <c r="S155" i="20"/>
  <c r="T155" i="20"/>
  <c r="V155" i="20"/>
  <c r="X155" i="20"/>
  <c r="Q156" i="20"/>
  <c r="R156" i="20"/>
  <c r="S156" i="20"/>
  <c r="T156" i="20"/>
  <c r="V156" i="20"/>
  <c r="X156" i="20"/>
  <c r="Q157" i="20"/>
  <c r="R157" i="20"/>
  <c r="S157" i="20"/>
  <c r="T157" i="20"/>
  <c r="V157" i="20"/>
  <c r="X157" i="20"/>
  <c r="Q158" i="20"/>
  <c r="R158" i="20"/>
  <c r="S158" i="20"/>
  <c r="T158" i="20"/>
  <c r="V158" i="20"/>
  <c r="X158" i="20"/>
  <c r="Q159" i="20"/>
  <c r="R159" i="20"/>
  <c r="S159" i="20"/>
  <c r="T159" i="20"/>
  <c r="V159" i="20"/>
  <c r="X159" i="20"/>
  <c r="Q160" i="20"/>
  <c r="R160" i="20"/>
  <c r="S160" i="20"/>
  <c r="T160" i="20"/>
  <c r="V160" i="20"/>
  <c r="X160" i="20"/>
  <c r="Q161" i="20"/>
  <c r="R161" i="20"/>
  <c r="S161" i="20"/>
  <c r="T161" i="20"/>
  <c r="V161" i="20"/>
  <c r="X161" i="20"/>
  <c r="Q162" i="20"/>
  <c r="R162" i="20"/>
  <c r="S162" i="20"/>
  <c r="T162" i="20"/>
  <c r="V162" i="20"/>
  <c r="X162" i="20"/>
  <c r="Q163" i="20"/>
  <c r="R163" i="20"/>
  <c r="S163" i="20"/>
  <c r="T163" i="20"/>
  <c r="V163" i="20"/>
  <c r="X163" i="20"/>
  <c r="Q164" i="20"/>
  <c r="R164" i="20"/>
  <c r="S164" i="20"/>
  <c r="T164" i="20"/>
  <c r="V164" i="20"/>
  <c r="X164" i="20"/>
  <c r="Q165" i="20"/>
  <c r="R165" i="20"/>
  <c r="S165" i="20"/>
  <c r="T165" i="20"/>
  <c r="V165" i="20"/>
  <c r="X165" i="20"/>
  <c r="Q166" i="20"/>
  <c r="R166" i="20"/>
  <c r="S166" i="20"/>
  <c r="T166" i="20"/>
  <c r="V166" i="20"/>
  <c r="X166" i="20"/>
  <c r="Q167" i="20"/>
  <c r="R167" i="20"/>
  <c r="S167" i="20"/>
  <c r="T167" i="20"/>
  <c r="V167" i="20"/>
  <c r="X167" i="20"/>
  <c r="Q168" i="20"/>
  <c r="R168" i="20"/>
  <c r="S168" i="20"/>
  <c r="T168" i="20"/>
  <c r="V168" i="20"/>
  <c r="X168" i="20"/>
  <c r="Q174" i="20"/>
  <c r="R174" i="20"/>
  <c r="S174" i="20"/>
  <c r="T174" i="20"/>
  <c r="V174" i="20"/>
  <c r="X174" i="20"/>
  <c r="Q175" i="20"/>
  <c r="R175" i="20"/>
  <c r="S175" i="20"/>
  <c r="T175" i="20"/>
  <c r="V175" i="20"/>
  <c r="X175" i="20"/>
  <c r="Q176" i="20"/>
  <c r="R176" i="20"/>
  <c r="S176" i="20"/>
  <c r="T176" i="20"/>
  <c r="V176" i="20"/>
  <c r="X176" i="20"/>
  <c r="Q177" i="20"/>
  <c r="R177" i="20"/>
  <c r="S177" i="20"/>
  <c r="T177" i="20"/>
  <c r="V177" i="20"/>
  <c r="X177" i="20"/>
  <c r="Q178" i="20"/>
  <c r="R178" i="20"/>
  <c r="S178" i="20"/>
  <c r="T178" i="20"/>
  <c r="V178" i="20"/>
  <c r="X178" i="20"/>
  <c r="Q179" i="20"/>
  <c r="R179" i="20"/>
  <c r="S179" i="20"/>
  <c r="T179" i="20"/>
  <c r="V179" i="20"/>
  <c r="X179" i="20"/>
  <c r="Q180" i="20"/>
  <c r="R180" i="20"/>
  <c r="S180" i="20"/>
  <c r="T180" i="20"/>
  <c r="V180" i="20"/>
  <c r="X180" i="20"/>
  <c r="Q181" i="20"/>
  <c r="R181" i="20"/>
  <c r="S181" i="20"/>
  <c r="T181" i="20"/>
  <c r="V181" i="20"/>
  <c r="X181" i="20"/>
  <c r="Q182" i="20"/>
  <c r="R182" i="20"/>
  <c r="S182" i="20"/>
  <c r="T182" i="20"/>
  <c r="V182" i="20"/>
  <c r="X182" i="20"/>
  <c r="Q183" i="20"/>
  <c r="R183" i="20"/>
  <c r="S183" i="20"/>
  <c r="T183" i="20"/>
  <c r="V183" i="20"/>
  <c r="X183" i="20"/>
  <c r="Q184" i="20"/>
  <c r="R184" i="20"/>
  <c r="S184" i="20"/>
  <c r="T184" i="20"/>
  <c r="V184" i="20"/>
  <c r="X184" i="20"/>
  <c r="Q185" i="20"/>
  <c r="R185" i="20"/>
  <c r="S185" i="20"/>
  <c r="T185" i="20"/>
  <c r="V185" i="20"/>
  <c r="X185" i="20"/>
  <c r="Q186" i="20"/>
  <c r="R186" i="20"/>
  <c r="S186" i="20"/>
  <c r="T186" i="20"/>
  <c r="V186" i="20"/>
  <c r="X186" i="20"/>
  <c r="Q187" i="20"/>
  <c r="R187" i="20"/>
  <c r="S187" i="20"/>
  <c r="T187" i="20"/>
  <c r="V187" i="20"/>
  <c r="X187" i="20"/>
  <c r="Q188" i="20"/>
  <c r="R188" i="20"/>
  <c r="S188" i="20"/>
  <c r="T188" i="20"/>
  <c r="V188" i="20"/>
  <c r="X188" i="20"/>
  <c r="Q189" i="20"/>
  <c r="R189" i="20"/>
  <c r="S189" i="20"/>
  <c r="T189" i="20"/>
  <c r="V189" i="20"/>
  <c r="X189" i="20"/>
  <c r="Q190" i="20"/>
  <c r="R190" i="20"/>
  <c r="S190" i="20"/>
  <c r="T190" i="20"/>
  <c r="V190" i="20"/>
  <c r="X190" i="20"/>
  <c r="Q191" i="20"/>
  <c r="R191" i="20"/>
  <c r="S191" i="20"/>
  <c r="T191" i="20"/>
  <c r="V191" i="20"/>
  <c r="X191" i="20"/>
  <c r="Q197" i="20"/>
  <c r="R197" i="20"/>
  <c r="S197" i="20"/>
  <c r="T197" i="20"/>
  <c r="V197" i="20"/>
  <c r="X197" i="20"/>
  <c r="Q198" i="20"/>
  <c r="R198" i="20"/>
  <c r="S198" i="20"/>
  <c r="T198" i="20"/>
  <c r="V198" i="20"/>
  <c r="X198" i="20"/>
  <c r="Q199" i="20"/>
  <c r="R199" i="20"/>
  <c r="S199" i="20"/>
  <c r="T199" i="20"/>
  <c r="V199" i="20"/>
  <c r="X199" i="20"/>
  <c r="Q200" i="20"/>
  <c r="R200" i="20"/>
  <c r="S200" i="20"/>
  <c r="T200" i="20"/>
  <c r="V200" i="20"/>
  <c r="X200" i="20"/>
  <c r="Q201" i="20"/>
  <c r="R201" i="20"/>
  <c r="S201" i="20"/>
  <c r="T201" i="20"/>
  <c r="V201" i="20"/>
  <c r="X201" i="20"/>
  <c r="Q202" i="20"/>
  <c r="R202" i="20"/>
  <c r="S202" i="20"/>
  <c r="T202" i="20"/>
  <c r="V202" i="20"/>
  <c r="X202" i="20"/>
  <c r="Q203" i="20"/>
  <c r="R203" i="20"/>
  <c r="S203" i="20"/>
  <c r="T203" i="20"/>
  <c r="V203" i="20"/>
  <c r="X203" i="20"/>
  <c r="Q204" i="20"/>
  <c r="R204" i="20"/>
  <c r="S204" i="20"/>
  <c r="T204" i="20"/>
  <c r="V204" i="20"/>
  <c r="X204" i="20"/>
  <c r="Q205" i="20"/>
  <c r="R205" i="20"/>
  <c r="S205" i="20"/>
  <c r="T205" i="20"/>
  <c r="V205" i="20"/>
  <c r="X205" i="20"/>
  <c r="Q206" i="20"/>
  <c r="R206" i="20"/>
  <c r="S206" i="20"/>
  <c r="T206" i="20"/>
  <c r="V206" i="20"/>
  <c r="X206" i="20"/>
  <c r="Q207" i="20"/>
  <c r="R207" i="20"/>
  <c r="S207" i="20"/>
  <c r="T207" i="20"/>
  <c r="V207" i="20"/>
  <c r="X207" i="20"/>
  <c r="Q208" i="20"/>
  <c r="R208" i="20"/>
  <c r="S208" i="20"/>
  <c r="T208" i="20"/>
  <c r="V208" i="20"/>
  <c r="X208" i="20"/>
  <c r="Q209" i="20"/>
  <c r="R209" i="20"/>
  <c r="S209" i="20"/>
  <c r="T209" i="20"/>
  <c r="V209" i="20"/>
  <c r="X209" i="20"/>
  <c r="Q210" i="20"/>
  <c r="R210" i="20"/>
  <c r="S210" i="20"/>
  <c r="T210" i="20"/>
  <c r="V210" i="20"/>
  <c r="X210" i="20"/>
  <c r="Q211" i="20"/>
  <c r="R211" i="20"/>
  <c r="S211" i="20"/>
  <c r="T211" i="20"/>
  <c r="V211" i="20"/>
  <c r="X211" i="20"/>
  <c r="Q212" i="20"/>
  <c r="R212" i="20"/>
  <c r="S212" i="20"/>
  <c r="T212" i="20"/>
  <c r="V212" i="20"/>
  <c r="X212" i="20"/>
  <c r="Q213" i="20"/>
  <c r="R213" i="20"/>
  <c r="S213" i="20"/>
  <c r="T213" i="20"/>
  <c r="V213" i="20"/>
  <c r="X213" i="20"/>
  <c r="Q214" i="20"/>
  <c r="R214" i="20"/>
  <c r="S214" i="20"/>
  <c r="T214" i="20"/>
  <c r="V214" i="20"/>
  <c r="X214" i="20"/>
  <c r="Q226" i="20"/>
  <c r="R226" i="20"/>
  <c r="S226" i="20"/>
  <c r="T226" i="20"/>
  <c r="V226" i="20"/>
  <c r="X226" i="20"/>
  <c r="Q227" i="20"/>
  <c r="R227" i="20"/>
  <c r="S227" i="20"/>
  <c r="T227" i="20"/>
  <c r="V227" i="20"/>
  <c r="X227" i="20"/>
  <c r="Q228" i="20"/>
  <c r="R228" i="20"/>
  <c r="S228" i="20"/>
  <c r="T228" i="20"/>
  <c r="V228" i="20"/>
  <c r="X228" i="20"/>
  <c r="Q229" i="20"/>
  <c r="R229" i="20"/>
  <c r="S229" i="20"/>
  <c r="T229" i="20"/>
  <c r="V229" i="20"/>
  <c r="X229" i="20"/>
  <c r="Q230" i="20"/>
  <c r="R230" i="20"/>
  <c r="S230" i="20"/>
  <c r="T230" i="20"/>
  <c r="V230" i="20"/>
  <c r="X230" i="20"/>
  <c r="Q231" i="20"/>
  <c r="R231" i="20"/>
  <c r="S231" i="20"/>
  <c r="T231" i="20"/>
  <c r="V231" i="20"/>
  <c r="X231" i="20"/>
  <c r="Q232" i="20"/>
  <c r="R232" i="20"/>
  <c r="T232" i="20"/>
  <c r="V232" i="20"/>
  <c r="X232" i="20"/>
  <c r="B233" i="20"/>
  <c r="Q233" i="20"/>
  <c r="R233" i="20"/>
  <c r="T233" i="20"/>
  <c r="V233" i="20"/>
  <c r="X233" i="20"/>
  <c r="Q234" i="20"/>
  <c r="R234" i="20"/>
  <c r="S234" i="20"/>
  <c r="T234" i="20"/>
  <c r="V234" i="20"/>
  <c r="X234" i="20"/>
  <c r="Q235" i="20"/>
  <c r="R235" i="20"/>
  <c r="S235" i="20"/>
  <c r="T235" i="20"/>
  <c r="V235" i="20"/>
  <c r="X235" i="20"/>
  <c r="Q236" i="20"/>
  <c r="R236" i="20"/>
  <c r="S236" i="20"/>
  <c r="T236" i="20"/>
  <c r="V236" i="20"/>
  <c r="X236" i="20"/>
  <c r="Q237" i="20"/>
  <c r="R237" i="20"/>
  <c r="S237" i="20"/>
  <c r="T237" i="20"/>
  <c r="V237" i="20"/>
  <c r="X237" i="20"/>
  <c r="Q238" i="20"/>
  <c r="R238" i="20"/>
  <c r="S238" i="20"/>
  <c r="T238" i="20"/>
  <c r="V238" i="20"/>
  <c r="X238" i="20"/>
  <c r="Q239" i="20"/>
  <c r="R239" i="20"/>
  <c r="S239" i="20"/>
  <c r="T239" i="20"/>
  <c r="V239" i="20"/>
  <c r="X239" i="20"/>
  <c r="Q240" i="20"/>
  <c r="R240" i="20"/>
  <c r="S240" i="20"/>
  <c r="T240" i="20"/>
  <c r="V240" i="20"/>
  <c r="X240" i="20"/>
  <c r="Q241" i="20"/>
  <c r="R241" i="20"/>
  <c r="S241" i="20"/>
  <c r="T241" i="20"/>
  <c r="V241" i="20"/>
  <c r="X241" i="20"/>
  <c r="Q242" i="20"/>
  <c r="R242" i="20"/>
  <c r="S242" i="20"/>
  <c r="T242" i="20"/>
  <c r="V242" i="20"/>
  <c r="X242" i="20"/>
  <c r="Q243" i="20"/>
  <c r="R243" i="20"/>
  <c r="S243" i="20"/>
  <c r="T243" i="20"/>
  <c r="V243" i="20"/>
  <c r="X243" i="20"/>
  <c r="Q244" i="20"/>
  <c r="R244" i="20"/>
  <c r="S244" i="20"/>
  <c r="T244" i="20"/>
  <c r="V244" i="20"/>
  <c r="X244" i="20"/>
  <c r="Q245" i="20"/>
  <c r="R245" i="20"/>
  <c r="S245" i="20"/>
  <c r="T245" i="20"/>
  <c r="V245" i="20"/>
  <c r="X245" i="20"/>
  <c r="Q246" i="20"/>
  <c r="R246" i="20"/>
  <c r="S246" i="20"/>
  <c r="T246" i="20"/>
  <c r="V246" i="20"/>
  <c r="X246" i="20"/>
  <c r="Q247" i="20"/>
  <c r="R247" i="20"/>
  <c r="S247" i="20"/>
  <c r="T247" i="20"/>
  <c r="V247" i="20"/>
  <c r="X247" i="20"/>
  <c r="Q258" i="20"/>
  <c r="R258" i="20"/>
  <c r="S258" i="20"/>
  <c r="T258" i="20"/>
  <c r="V258" i="20"/>
  <c r="X258" i="20"/>
  <c r="Q259" i="20"/>
  <c r="R259" i="20"/>
  <c r="S259" i="20"/>
  <c r="T259" i="20"/>
  <c r="V259" i="20"/>
  <c r="X259" i="20"/>
  <c r="Q260" i="20"/>
  <c r="R260" i="20"/>
  <c r="S260" i="20"/>
  <c r="T260" i="20"/>
  <c r="V260" i="20"/>
  <c r="X260" i="20"/>
  <c r="Q261" i="20"/>
  <c r="R261" i="20"/>
  <c r="S261" i="20"/>
  <c r="T261" i="20"/>
  <c r="V261" i="20"/>
  <c r="X261" i="20"/>
  <c r="Q262" i="20"/>
  <c r="R262" i="20"/>
  <c r="S262" i="20"/>
  <c r="T262" i="20"/>
  <c r="V262" i="20"/>
  <c r="X262" i="20"/>
  <c r="Q263" i="20"/>
  <c r="R263" i="20"/>
  <c r="S263" i="20"/>
  <c r="T263" i="20"/>
  <c r="V263" i="20"/>
  <c r="X263" i="20"/>
  <c r="Q264" i="20"/>
  <c r="R264" i="20"/>
  <c r="S264" i="20"/>
  <c r="T264" i="20"/>
  <c r="V264" i="20"/>
  <c r="X264" i="20"/>
  <c r="Q265" i="20"/>
  <c r="R265" i="20"/>
  <c r="S265" i="20"/>
  <c r="T265" i="20"/>
  <c r="V265" i="20"/>
  <c r="X265" i="20"/>
  <c r="Q278" i="20"/>
  <c r="R278" i="20"/>
  <c r="S278" i="20"/>
  <c r="T278" i="20"/>
  <c r="V278" i="20"/>
  <c r="X278" i="20"/>
  <c r="Q279" i="20"/>
  <c r="R279" i="20"/>
  <c r="S279" i="20"/>
  <c r="T279" i="20"/>
  <c r="V279" i="20"/>
  <c r="X279" i="20"/>
  <c r="Q281" i="20"/>
  <c r="R281" i="20"/>
  <c r="S281" i="20"/>
  <c r="T281" i="20"/>
  <c r="V281" i="20"/>
  <c r="X281" i="20"/>
  <c r="Q282" i="20"/>
  <c r="R282" i="20"/>
  <c r="S282" i="20"/>
  <c r="T282" i="20"/>
  <c r="V282" i="20"/>
  <c r="X282" i="20"/>
  <c r="Q283" i="20"/>
  <c r="R283" i="20"/>
  <c r="S283" i="20"/>
  <c r="T283" i="20"/>
  <c r="V283" i="20"/>
  <c r="X283" i="20"/>
  <c r="Q284" i="20"/>
  <c r="R284" i="20"/>
  <c r="S284" i="20"/>
  <c r="T284" i="20"/>
  <c r="V284" i="20"/>
  <c r="X284" i="20"/>
  <c r="Q285" i="20"/>
  <c r="R285" i="20"/>
  <c r="S285" i="20"/>
  <c r="T285" i="20"/>
  <c r="V285" i="20"/>
  <c r="X285" i="20"/>
  <c r="Q286" i="20"/>
  <c r="R286" i="20"/>
  <c r="S286" i="20"/>
  <c r="T286" i="20"/>
  <c r="V286" i="20"/>
  <c r="X286" i="20"/>
  <c r="Q287" i="20"/>
  <c r="R287" i="20"/>
  <c r="S287" i="20"/>
  <c r="T287" i="20"/>
  <c r="V287" i="20"/>
  <c r="X287" i="20"/>
  <c r="Q288" i="20"/>
  <c r="R288" i="20"/>
  <c r="S288" i="20"/>
  <c r="T288" i="20"/>
  <c r="V288" i="20"/>
  <c r="X288" i="20"/>
  <c r="Q289" i="20"/>
  <c r="R289" i="20"/>
  <c r="S289" i="20"/>
  <c r="T289" i="20"/>
  <c r="V289" i="20"/>
  <c r="X289" i="20"/>
  <c r="Q290" i="20"/>
  <c r="R290" i="20"/>
  <c r="S290" i="20"/>
  <c r="T290" i="20"/>
  <c r="V290" i="20"/>
  <c r="X290" i="20"/>
  <c r="Q291" i="20"/>
  <c r="R291" i="20"/>
  <c r="S291" i="20"/>
  <c r="T291" i="20"/>
  <c r="V291" i="20"/>
  <c r="X291" i="20"/>
  <c r="Q292" i="20"/>
  <c r="R292" i="20"/>
  <c r="S292" i="20"/>
  <c r="T292" i="20"/>
  <c r="V292" i="20"/>
  <c r="X292" i="20"/>
  <c r="Q293" i="20"/>
  <c r="R293" i="20"/>
  <c r="S293" i="20"/>
  <c r="T293" i="20"/>
  <c r="V293" i="20"/>
  <c r="X293" i="20"/>
  <c r="A301" i="20"/>
  <c r="A302" i="20"/>
  <c r="A303" i="20"/>
  <c r="A305" i="20"/>
  <c r="A308" i="20"/>
  <c r="A309" i="20"/>
  <c r="R317" i="20"/>
  <c r="S317" i="20"/>
  <c r="T317" i="20"/>
  <c r="V317" i="20"/>
  <c r="X317" i="20"/>
  <c r="Q318" i="20"/>
  <c r="R318" i="20"/>
  <c r="S318" i="20"/>
  <c r="T318" i="20"/>
  <c r="V318" i="20"/>
  <c r="X318" i="20"/>
  <c r="Q319" i="20"/>
  <c r="R319" i="20"/>
  <c r="S319" i="20"/>
  <c r="T319" i="20"/>
  <c r="V319" i="20"/>
  <c r="X319" i="20"/>
  <c r="Q320" i="20"/>
  <c r="R320" i="20"/>
  <c r="S320" i="20"/>
  <c r="T320" i="20"/>
  <c r="V320" i="20"/>
  <c r="X320" i="20"/>
  <c r="Q321" i="20"/>
  <c r="R321" i="20"/>
  <c r="S321" i="20"/>
  <c r="T321" i="20"/>
  <c r="V321" i="20"/>
  <c r="X321" i="20"/>
  <c r="Q322" i="20"/>
  <c r="R322" i="20"/>
  <c r="S322" i="20"/>
  <c r="T322" i="20"/>
  <c r="V322" i="20"/>
  <c r="X322" i="20"/>
  <c r="Q323" i="20"/>
  <c r="R323" i="20"/>
  <c r="S323" i="20"/>
  <c r="T323" i="20"/>
  <c r="V323" i="20"/>
  <c r="X323" i="20"/>
  <c r="Q324" i="20"/>
  <c r="R324" i="20"/>
  <c r="S324" i="20"/>
  <c r="T324" i="20"/>
  <c r="V324" i="20"/>
  <c r="X324" i="20"/>
  <c r="Q325" i="20"/>
  <c r="R325" i="20"/>
  <c r="S325" i="20"/>
  <c r="T325" i="20"/>
  <c r="V325" i="20"/>
  <c r="X325" i="20"/>
  <c r="S101" i="20"/>
  <c r="V57" i="20"/>
  <c r="S57" i="20"/>
  <c r="Q57" i="20"/>
  <c r="X57" i="20"/>
  <c r="T57" i="20"/>
  <c r="R57" i="20"/>
  <c r="T326" i="20"/>
  <c r="X101" i="20"/>
  <c r="Q101" i="20"/>
  <c r="T88" i="20"/>
  <c r="T101" i="20"/>
  <c r="S266" i="20"/>
  <c r="Q88" i="20"/>
  <c r="R101" i="20"/>
  <c r="T215" i="20"/>
  <c r="V192" i="20"/>
  <c r="Q192" i="20"/>
  <c r="S137" i="20"/>
  <c r="T124" i="20"/>
  <c r="R124" i="20"/>
  <c r="V101" i="20"/>
  <c r="S88" i="20"/>
  <c r="R88" i="20"/>
  <c r="V88" i="20"/>
  <c r="V326" i="20"/>
  <c r="Q326" i="20"/>
  <c r="S326" i="20"/>
  <c r="X326" i="20"/>
  <c r="R326" i="20"/>
  <c r="R248" i="20"/>
  <c r="S124" i="20"/>
  <c r="X124" i="20"/>
  <c r="V248" i="20"/>
  <c r="X248" i="20"/>
  <c r="T248" i="20"/>
  <c r="S248" i="20"/>
  <c r="Q248" i="20"/>
  <c r="V215" i="20"/>
  <c r="X215" i="20"/>
  <c r="R215" i="20"/>
  <c r="S215" i="20"/>
  <c r="Q215" i="20"/>
  <c r="S192" i="20"/>
  <c r="X192" i="20"/>
  <c r="R192" i="20"/>
  <c r="T192" i="20"/>
  <c r="V169" i="20"/>
  <c r="T169" i="20"/>
  <c r="X169" i="20"/>
  <c r="R169" i="20"/>
  <c r="S169" i="20"/>
  <c r="Q169" i="20"/>
  <c r="V137" i="20"/>
  <c r="Q137" i="20"/>
  <c r="T137" i="20"/>
  <c r="X137" i="20"/>
  <c r="R137" i="20"/>
  <c r="V124" i="20"/>
  <c r="Q124" i="20"/>
  <c r="X88" i="20"/>
  <c r="Q294" i="20"/>
  <c r="V294" i="20"/>
  <c r="S294" i="20"/>
  <c r="X294" i="20"/>
  <c r="R294" i="20"/>
  <c r="T294" i="20"/>
  <c r="V266" i="20"/>
  <c r="Q266" i="20"/>
  <c r="T266" i="20"/>
  <c r="X266" i="20"/>
  <c r="R266" i="20"/>
  <c r="A195" i="20"/>
  <c r="A224" i="20"/>
  <c r="A256" i="20"/>
  <c r="A276" i="20"/>
  <c r="A314" i="20"/>
  <c r="A310" i="20"/>
  <c r="A333" i="20"/>
  <c r="A340" i="20"/>
  <c r="AF51" i="10"/>
  <c r="AF50" i="10"/>
  <c r="AC50" i="10"/>
  <c r="Z50" i="10"/>
  <c r="R183" i="11"/>
  <c r="S183" i="11"/>
  <c r="T183" i="11"/>
  <c r="U183" i="11"/>
  <c r="W183" i="11"/>
  <c r="Y183" i="11"/>
  <c r="AA155" i="11"/>
  <c r="AA136" i="11"/>
  <c r="Y155" i="11"/>
  <c r="W155" i="11"/>
  <c r="U155" i="11"/>
  <c r="T155" i="11"/>
  <c r="S155" i="11"/>
  <c r="R155" i="11"/>
  <c r="Y127" i="11"/>
  <c r="R127" i="11"/>
  <c r="W127" i="11"/>
  <c r="U127" i="11"/>
  <c r="T127" i="11"/>
  <c r="S127" i="11"/>
  <c r="V145" i="1"/>
  <c r="T145" i="1"/>
  <c r="R145" i="1"/>
  <c r="Q145" i="1"/>
  <c r="P145" i="1"/>
  <c r="O145" i="1"/>
  <c r="V132" i="1"/>
  <c r="T132" i="1"/>
  <c r="R132" i="1"/>
  <c r="Q132" i="1"/>
  <c r="P132" i="1"/>
  <c r="O132" i="1"/>
  <c r="V111" i="1"/>
  <c r="T111" i="1"/>
  <c r="R111" i="1"/>
  <c r="Q111" i="1"/>
  <c r="P111" i="1"/>
  <c r="O111" i="1"/>
  <c r="V98" i="1"/>
  <c r="T98" i="1"/>
  <c r="R98" i="1"/>
  <c r="Q98" i="1"/>
  <c r="P98" i="1"/>
  <c r="O98" i="1"/>
  <c r="O81" i="1"/>
  <c r="P81" i="1"/>
  <c r="Q81" i="1"/>
  <c r="R81" i="1"/>
  <c r="T81" i="1"/>
  <c r="V81" i="1"/>
  <c r="O75" i="1"/>
  <c r="P75" i="1"/>
  <c r="Q75" i="1"/>
  <c r="R75" i="1"/>
  <c r="T75" i="1"/>
  <c r="V75" i="1"/>
  <c r="V55" i="1"/>
  <c r="T55" i="1"/>
  <c r="R55" i="1"/>
  <c r="Q55" i="1"/>
  <c r="P55" i="1"/>
  <c r="O55" i="1"/>
  <c r="V60" i="1"/>
  <c r="T60" i="1"/>
  <c r="R60" i="1"/>
  <c r="Q60" i="1"/>
  <c r="P60" i="1"/>
  <c r="O60" i="1"/>
  <c r="V52" i="1"/>
  <c r="T52" i="1"/>
  <c r="R52" i="1"/>
  <c r="Q52" i="1"/>
  <c r="P52" i="1"/>
  <c r="O52" i="1"/>
  <c r="AA183" i="11"/>
  <c r="R182" i="11"/>
  <c r="S182" i="11"/>
  <c r="T182" i="11"/>
  <c r="U182" i="11"/>
  <c r="W182" i="11"/>
  <c r="Y182" i="11"/>
  <c r="R154" i="11"/>
  <c r="S154" i="11"/>
  <c r="T154" i="11"/>
  <c r="U154" i="11"/>
  <c r="W154" i="11"/>
  <c r="Y154" i="11"/>
  <c r="R126" i="11"/>
  <c r="S126" i="11"/>
  <c r="T126" i="11"/>
  <c r="U126" i="11"/>
  <c r="W126" i="11"/>
  <c r="Y126" i="11"/>
  <c r="O78" i="1"/>
  <c r="P78" i="1"/>
  <c r="Q78" i="1"/>
  <c r="R78" i="1"/>
  <c r="T78" i="1"/>
  <c r="V78" i="1"/>
  <c r="Z116" i="8"/>
  <c r="X116" i="8"/>
  <c r="V116" i="8"/>
  <c r="U116" i="8"/>
  <c r="T116" i="8"/>
  <c r="S116" i="8"/>
  <c r="Z100" i="8"/>
  <c r="X100" i="8"/>
  <c r="V100" i="8"/>
  <c r="U100" i="8"/>
  <c r="T100" i="8"/>
  <c r="S100" i="8"/>
  <c r="I100" i="4"/>
  <c r="X66" i="8"/>
  <c r="I92" i="4"/>
  <c r="I99" i="4"/>
  <c r="I50" i="4"/>
  <c r="F72" i="4"/>
  <c r="F71" i="4"/>
  <c r="F70" i="4"/>
  <c r="F69" i="4"/>
  <c r="F67" i="4"/>
  <c r="F65" i="4"/>
  <c r="I65" i="4"/>
  <c r="R186" i="11"/>
  <c r="F186" i="11"/>
  <c r="W120" i="11"/>
  <c r="R59" i="1"/>
  <c r="V50" i="1"/>
  <c r="T49" i="1"/>
  <c r="O43" i="1"/>
  <c r="Z282" i="8"/>
  <c r="Z281" i="8"/>
  <c r="Z280" i="8"/>
  <c r="Z279" i="8"/>
  <c r="Z278" i="8"/>
  <c r="Z277" i="8"/>
  <c r="Z276" i="8"/>
  <c r="Z275" i="8"/>
  <c r="Z274" i="8"/>
  <c r="Z273" i="8"/>
  <c r="Z272" i="8"/>
  <c r="Z271" i="8"/>
  <c r="Z270" i="8"/>
  <c r="Z269" i="8"/>
  <c r="Z268" i="8"/>
  <c r="Z267" i="8"/>
  <c r="Z266" i="8"/>
  <c r="Z265" i="8"/>
  <c r="Z264" i="8"/>
  <c r="Z263" i="8"/>
  <c r="Z262" i="8"/>
  <c r="Z261" i="8"/>
  <c r="Z260" i="8"/>
  <c r="Z259" i="8"/>
  <c r="Z258" i="8"/>
  <c r="Z257" i="8"/>
  <c r="Z256" i="8"/>
  <c r="Z255" i="8"/>
  <c r="Z254" i="8"/>
  <c r="Z253" i="8"/>
  <c r="Z252" i="8"/>
  <c r="Z251" i="8"/>
  <c r="Z250" i="8"/>
  <c r="Z249" i="8"/>
  <c r="Z248" i="8"/>
  <c r="Z247" i="8"/>
  <c r="Z246" i="8"/>
  <c r="Z245" i="8"/>
  <c r="Z244" i="8"/>
  <c r="Z243" i="8"/>
  <c r="Z242" i="8"/>
  <c r="Z241" i="8"/>
  <c r="Z240" i="8"/>
  <c r="Z239" i="8"/>
  <c r="Z238" i="8"/>
  <c r="Z237" i="8"/>
  <c r="Z236" i="8"/>
  <c r="Z235" i="8"/>
  <c r="Z234" i="8"/>
  <c r="Z233" i="8"/>
  <c r="Z232" i="8"/>
  <c r="Z231" i="8"/>
  <c r="X282" i="8"/>
  <c r="X281" i="8"/>
  <c r="X280" i="8"/>
  <c r="X279" i="8"/>
  <c r="X278" i="8"/>
  <c r="X277" i="8"/>
  <c r="X276" i="8"/>
  <c r="X275" i="8"/>
  <c r="X274" i="8"/>
  <c r="X273" i="8"/>
  <c r="X272" i="8"/>
  <c r="X271" i="8"/>
  <c r="X270" i="8"/>
  <c r="X269" i="8"/>
  <c r="X268" i="8"/>
  <c r="X267" i="8"/>
  <c r="X266" i="8"/>
  <c r="X265" i="8"/>
  <c r="X264" i="8"/>
  <c r="X263" i="8"/>
  <c r="X262" i="8"/>
  <c r="X261" i="8"/>
  <c r="X260" i="8"/>
  <c r="X259" i="8"/>
  <c r="X258" i="8"/>
  <c r="X257" i="8"/>
  <c r="X256" i="8"/>
  <c r="X255" i="8"/>
  <c r="X254" i="8"/>
  <c r="X253" i="8"/>
  <c r="X252" i="8"/>
  <c r="X251" i="8"/>
  <c r="X250" i="8"/>
  <c r="X249" i="8"/>
  <c r="X248" i="8"/>
  <c r="X247" i="8"/>
  <c r="X246" i="8"/>
  <c r="X245" i="8"/>
  <c r="X244" i="8"/>
  <c r="X243" i="8"/>
  <c r="X242" i="8"/>
  <c r="X241" i="8"/>
  <c r="X240" i="8"/>
  <c r="X239" i="8"/>
  <c r="X238" i="8"/>
  <c r="X237" i="8"/>
  <c r="X236" i="8"/>
  <c r="X235" i="8"/>
  <c r="X234" i="8"/>
  <c r="X233" i="8"/>
  <c r="X232" i="8"/>
  <c r="X231" i="8"/>
  <c r="V282" i="8"/>
  <c r="V281" i="8"/>
  <c r="V280" i="8"/>
  <c r="V279" i="8"/>
  <c r="V278" i="8"/>
  <c r="V277" i="8"/>
  <c r="V276" i="8"/>
  <c r="V275" i="8"/>
  <c r="V274" i="8"/>
  <c r="V273" i="8"/>
  <c r="V272" i="8"/>
  <c r="V271" i="8"/>
  <c r="V270" i="8"/>
  <c r="V269" i="8"/>
  <c r="V268" i="8"/>
  <c r="V267" i="8"/>
  <c r="V266" i="8"/>
  <c r="V265" i="8"/>
  <c r="V264" i="8"/>
  <c r="V263" i="8"/>
  <c r="V262" i="8"/>
  <c r="V261" i="8"/>
  <c r="V260" i="8"/>
  <c r="V259" i="8"/>
  <c r="V258" i="8"/>
  <c r="V257" i="8"/>
  <c r="V256" i="8"/>
  <c r="V255" i="8"/>
  <c r="V254" i="8"/>
  <c r="V253" i="8"/>
  <c r="V252" i="8"/>
  <c r="V251" i="8"/>
  <c r="V250" i="8"/>
  <c r="V249" i="8"/>
  <c r="V248" i="8"/>
  <c r="V247" i="8"/>
  <c r="V246" i="8"/>
  <c r="V245" i="8"/>
  <c r="V244" i="8"/>
  <c r="V243" i="8"/>
  <c r="V242" i="8"/>
  <c r="V241" i="8"/>
  <c r="V240" i="8"/>
  <c r="V239" i="8"/>
  <c r="V238" i="8"/>
  <c r="V237" i="8"/>
  <c r="V236" i="8"/>
  <c r="V235" i="8"/>
  <c r="V234" i="8"/>
  <c r="V233" i="8"/>
  <c r="V232" i="8"/>
  <c r="V231" i="8"/>
  <c r="U282" i="8"/>
  <c r="U281" i="8"/>
  <c r="U280" i="8"/>
  <c r="U279" i="8"/>
  <c r="U278" i="8"/>
  <c r="U277" i="8"/>
  <c r="U276" i="8"/>
  <c r="U275" i="8"/>
  <c r="U274" i="8"/>
  <c r="U273" i="8"/>
  <c r="U272" i="8"/>
  <c r="U271" i="8"/>
  <c r="U270" i="8"/>
  <c r="U269" i="8"/>
  <c r="U268" i="8"/>
  <c r="U267" i="8"/>
  <c r="U266" i="8"/>
  <c r="U265" i="8"/>
  <c r="U264" i="8"/>
  <c r="U263" i="8"/>
  <c r="U262" i="8"/>
  <c r="U261" i="8"/>
  <c r="U260" i="8"/>
  <c r="U259" i="8"/>
  <c r="U258" i="8"/>
  <c r="U257" i="8"/>
  <c r="U256" i="8"/>
  <c r="U255" i="8"/>
  <c r="U254" i="8"/>
  <c r="U253" i="8"/>
  <c r="U252" i="8"/>
  <c r="U251" i="8"/>
  <c r="U250" i="8"/>
  <c r="U249" i="8"/>
  <c r="U248" i="8"/>
  <c r="U247" i="8"/>
  <c r="U246" i="8"/>
  <c r="U245" i="8"/>
  <c r="U244" i="8"/>
  <c r="U243" i="8"/>
  <c r="U242" i="8"/>
  <c r="U241" i="8"/>
  <c r="U240" i="8"/>
  <c r="U239" i="8"/>
  <c r="U238" i="8"/>
  <c r="U237" i="8"/>
  <c r="U236" i="8"/>
  <c r="U235" i="8"/>
  <c r="U234" i="8"/>
  <c r="U233" i="8"/>
  <c r="U232" i="8"/>
  <c r="U231" i="8"/>
  <c r="T282" i="8"/>
  <c r="T281" i="8"/>
  <c r="T280" i="8"/>
  <c r="T279" i="8"/>
  <c r="T278" i="8"/>
  <c r="T277" i="8"/>
  <c r="T276" i="8"/>
  <c r="T275" i="8"/>
  <c r="T274" i="8"/>
  <c r="T273" i="8"/>
  <c r="T272" i="8"/>
  <c r="T271" i="8"/>
  <c r="T270" i="8"/>
  <c r="T269" i="8"/>
  <c r="T268" i="8"/>
  <c r="T267" i="8"/>
  <c r="T266" i="8"/>
  <c r="T265" i="8"/>
  <c r="T264" i="8"/>
  <c r="T263" i="8"/>
  <c r="T262" i="8"/>
  <c r="T261" i="8"/>
  <c r="T260" i="8"/>
  <c r="T259" i="8"/>
  <c r="T258" i="8"/>
  <c r="T257" i="8"/>
  <c r="T256" i="8"/>
  <c r="T255" i="8"/>
  <c r="T254" i="8"/>
  <c r="T253" i="8"/>
  <c r="T252" i="8"/>
  <c r="T251" i="8"/>
  <c r="T250" i="8"/>
  <c r="T249" i="8"/>
  <c r="T248" i="8"/>
  <c r="T247" i="8"/>
  <c r="T246" i="8"/>
  <c r="T245" i="8"/>
  <c r="T244" i="8"/>
  <c r="T243" i="8"/>
  <c r="T242" i="8"/>
  <c r="T241" i="8"/>
  <c r="T240" i="8"/>
  <c r="T239" i="8"/>
  <c r="T238" i="8"/>
  <c r="T237" i="8"/>
  <c r="T236" i="8"/>
  <c r="T235" i="8"/>
  <c r="T234" i="8"/>
  <c r="T233" i="8"/>
  <c r="T232" i="8"/>
  <c r="T231" i="8"/>
  <c r="S282" i="8"/>
  <c r="S281" i="8"/>
  <c r="S280" i="8"/>
  <c r="S279" i="8"/>
  <c r="S278" i="8"/>
  <c r="S277" i="8"/>
  <c r="S276" i="8"/>
  <c r="S275" i="8"/>
  <c r="S274" i="8"/>
  <c r="S273" i="8"/>
  <c r="S272" i="8"/>
  <c r="S271" i="8"/>
  <c r="S270" i="8"/>
  <c r="S269" i="8"/>
  <c r="S268" i="8"/>
  <c r="S267" i="8"/>
  <c r="S266" i="8"/>
  <c r="S265" i="8"/>
  <c r="S264" i="8"/>
  <c r="S263" i="8"/>
  <c r="S262" i="8"/>
  <c r="S261" i="8"/>
  <c r="S260" i="8"/>
  <c r="S259" i="8"/>
  <c r="S258" i="8"/>
  <c r="S257" i="8"/>
  <c r="S256" i="8"/>
  <c r="S255" i="8"/>
  <c r="S254" i="8"/>
  <c r="S253" i="8"/>
  <c r="S252" i="8"/>
  <c r="S251" i="8"/>
  <c r="S250" i="8"/>
  <c r="S249" i="8"/>
  <c r="S248" i="8"/>
  <c r="S247" i="8"/>
  <c r="S246" i="8"/>
  <c r="S245" i="8"/>
  <c r="S244" i="8"/>
  <c r="S243" i="8"/>
  <c r="S242" i="8"/>
  <c r="S241" i="8"/>
  <c r="S240" i="8"/>
  <c r="S239" i="8"/>
  <c r="S238" i="8"/>
  <c r="S237" i="8"/>
  <c r="S236" i="8"/>
  <c r="S235" i="8"/>
  <c r="S234" i="8"/>
  <c r="S233" i="8"/>
  <c r="S232" i="8"/>
  <c r="S231" i="8"/>
  <c r="S109" i="8"/>
  <c r="T109" i="8"/>
  <c r="U109" i="8"/>
  <c r="V109" i="8"/>
  <c r="X109" i="8"/>
  <c r="Z109" i="8"/>
  <c r="S110" i="8"/>
  <c r="T110" i="8"/>
  <c r="U110" i="8"/>
  <c r="V110" i="8"/>
  <c r="X110" i="8"/>
  <c r="Z110" i="8"/>
  <c r="S111" i="8"/>
  <c r="T111" i="8"/>
  <c r="U111" i="8"/>
  <c r="V111" i="8"/>
  <c r="X111" i="8"/>
  <c r="Z111" i="8"/>
  <c r="S93" i="8"/>
  <c r="T93" i="8"/>
  <c r="U93" i="8"/>
  <c r="V93" i="8"/>
  <c r="X93" i="8"/>
  <c r="Z93" i="8"/>
  <c r="S94" i="8"/>
  <c r="T94" i="8"/>
  <c r="U94" i="8"/>
  <c r="V94" i="8"/>
  <c r="X94" i="8"/>
  <c r="Z94" i="8"/>
  <c r="S95" i="8"/>
  <c r="T95" i="8"/>
  <c r="U95" i="8"/>
  <c r="V95" i="8"/>
  <c r="X95" i="8"/>
  <c r="Z95" i="8"/>
  <c r="Z118" i="8"/>
  <c r="Z115" i="8"/>
  <c r="Z114" i="8"/>
  <c r="Z113" i="8"/>
  <c r="Z112" i="8"/>
  <c r="Z108" i="8"/>
  <c r="Z117" i="8"/>
  <c r="X118" i="8"/>
  <c r="X117" i="8"/>
  <c r="X115" i="8"/>
  <c r="X114" i="8"/>
  <c r="X113" i="8"/>
  <c r="X112" i="8"/>
  <c r="X108" i="8"/>
  <c r="Z159" i="8"/>
  <c r="Z157" i="8"/>
  <c r="Z155" i="8"/>
  <c r="Z154" i="8"/>
  <c r="Z153" i="8"/>
  <c r="Z152" i="8"/>
  <c r="Z150" i="8"/>
  <c r="Z149" i="8"/>
  <c r="Z148" i="8"/>
  <c r="Z147" i="8"/>
  <c r="Z145" i="8"/>
  <c r="Z143" i="8"/>
  <c r="Z142" i="8"/>
  <c r="Z141" i="8"/>
  <c r="Z140" i="8"/>
  <c r="Z138" i="8"/>
  <c r="Z137" i="8"/>
  <c r="Z136" i="8"/>
  <c r="Z135" i="8"/>
  <c r="Z133" i="8"/>
  <c r="Z132" i="8"/>
  <c r="Z131" i="8"/>
  <c r="Z130" i="8"/>
  <c r="X159" i="8"/>
  <c r="X157" i="8"/>
  <c r="X155" i="8"/>
  <c r="X154" i="8"/>
  <c r="X153" i="8"/>
  <c r="X152" i="8"/>
  <c r="X150" i="8"/>
  <c r="X149" i="8"/>
  <c r="X148" i="8"/>
  <c r="X147" i="8"/>
  <c r="X145" i="8"/>
  <c r="X143" i="8"/>
  <c r="X142" i="8"/>
  <c r="X141" i="8"/>
  <c r="X140" i="8"/>
  <c r="X138" i="8"/>
  <c r="X137" i="8"/>
  <c r="X136" i="8"/>
  <c r="X135" i="8"/>
  <c r="X133" i="8"/>
  <c r="X132" i="8"/>
  <c r="X131" i="8"/>
  <c r="X130" i="8"/>
  <c r="Z189" i="8"/>
  <c r="Z188" i="8"/>
  <c r="Z187" i="8"/>
  <c r="Z186" i="8"/>
  <c r="Z185" i="8"/>
  <c r="Z184" i="8"/>
  <c r="Z183" i="8"/>
  <c r="Z182" i="8"/>
  <c r="Z181" i="8"/>
  <c r="Z180" i="8"/>
  <c r="Z179" i="8"/>
  <c r="Z178" i="8"/>
  <c r="X189" i="8"/>
  <c r="X188" i="8"/>
  <c r="X187" i="8"/>
  <c r="X186" i="8"/>
  <c r="X185" i="8"/>
  <c r="X184" i="8"/>
  <c r="X183" i="8"/>
  <c r="X182" i="8"/>
  <c r="X181" i="8"/>
  <c r="X180" i="8"/>
  <c r="X179" i="8"/>
  <c r="X178" i="8"/>
  <c r="Z208" i="8"/>
  <c r="Z207" i="8"/>
  <c r="Z206" i="8"/>
  <c r="Z204" i="8"/>
  <c r="X208" i="8"/>
  <c r="X207" i="8"/>
  <c r="X206" i="8"/>
  <c r="X204" i="8"/>
  <c r="Z102" i="8"/>
  <c r="Z101" i="8"/>
  <c r="Z99" i="8"/>
  <c r="Z98" i="8"/>
  <c r="Z97" i="8"/>
  <c r="Z96" i="8"/>
  <c r="Z92" i="8"/>
  <c r="X102" i="8"/>
  <c r="X101" i="8"/>
  <c r="X99" i="8"/>
  <c r="X98" i="8"/>
  <c r="X97" i="8"/>
  <c r="X96" i="8"/>
  <c r="X92" i="8"/>
  <c r="Z70" i="8"/>
  <c r="Z69" i="8"/>
  <c r="Z68" i="8"/>
  <c r="X70" i="8"/>
  <c r="X69" i="8"/>
  <c r="X68" i="8"/>
  <c r="A158" i="1"/>
  <c r="A159" i="1"/>
  <c r="A163" i="1"/>
  <c r="A164" i="1"/>
  <c r="A165" i="1"/>
  <c r="A166" i="1"/>
  <c r="A168" i="1"/>
  <c r="A170" i="1"/>
  <c r="A171" i="1"/>
  <c r="R127" i="1"/>
  <c r="Q127" i="1"/>
  <c r="P127" i="1"/>
  <c r="O127" i="1"/>
  <c r="AF287" i="10"/>
  <c r="AF286" i="10"/>
  <c r="AF285" i="10"/>
  <c r="AF284" i="10"/>
  <c r="AF283" i="10"/>
  <c r="AF282" i="10"/>
  <c r="AF281" i="10"/>
  <c r="AF280" i="10"/>
  <c r="AF279" i="10"/>
  <c r="AF278" i="10"/>
  <c r="AF277" i="10"/>
  <c r="AF276" i="10"/>
  <c r="AF275" i="10"/>
  <c r="AF274" i="10"/>
  <c r="AF273" i="10"/>
  <c r="AF272" i="10"/>
  <c r="AF271" i="10"/>
  <c r="AF270" i="10"/>
  <c r="AF269" i="10"/>
  <c r="AF268" i="10"/>
  <c r="AF267" i="10"/>
  <c r="AF266" i="10"/>
  <c r="AF265" i="10"/>
  <c r="AF264" i="10"/>
  <c r="AF263" i="10"/>
  <c r="AF262" i="10"/>
  <c r="AF261" i="10"/>
  <c r="AF260" i="10"/>
  <c r="AF259" i="10"/>
  <c r="AF258" i="10"/>
  <c r="AF257" i="10"/>
  <c r="AF256" i="10"/>
  <c r="AF255" i="10"/>
  <c r="AF254" i="10"/>
  <c r="AC287" i="10"/>
  <c r="AC286" i="10"/>
  <c r="AC285" i="10"/>
  <c r="AC284" i="10"/>
  <c r="AC283" i="10"/>
  <c r="AC282" i="10"/>
  <c r="AC281" i="10"/>
  <c r="AC280" i="10"/>
  <c r="AC279" i="10"/>
  <c r="AC278" i="10"/>
  <c r="AC277" i="10"/>
  <c r="AC276" i="10"/>
  <c r="AC275" i="10"/>
  <c r="AC274" i="10"/>
  <c r="AC273" i="10"/>
  <c r="AC272" i="10"/>
  <c r="AC271" i="10"/>
  <c r="AC270" i="10"/>
  <c r="AC269" i="10"/>
  <c r="AC268" i="10"/>
  <c r="AC267" i="10"/>
  <c r="AC266" i="10"/>
  <c r="AC265" i="10"/>
  <c r="AC264" i="10"/>
  <c r="AC263" i="10"/>
  <c r="AC262" i="10"/>
  <c r="AC261" i="10"/>
  <c r="AC260" i="10"/>
  <c r="AC259" i="10"/>
  <c r="AC258" i="10"/>
  <c r="AC257" i="10"/>
  <c r="AC256" i="10"/>
  <c r="AC255" i="10"/>
  <c r="AC254" i="10"/>
  <c r="AF201" i="10"/>
  <c r="AF200" i="10"/>
  <c r="AF199" i="10"/>
  <c r="AF198" i="10"/>
  <c r="AF197" i="10"/>
  <c r="AF196" i="10"/>
  <c r="AF195" i="10"/>
  <c r="AF194" i="10"/>
  <c r="AF193" i="10"/>
  <c r="AF192" i="10"/>
  <c r="AF191" i="10"/>
  <c r="AF190" i="10"/>
  <c r="AF189" i="10"/>
  <c r="AF188" i="10"/>
  <c r="AF187" i="10"/>
  <c r="AF186" i="10"/>
  <c r="AF185" i="10"/>
  <c r="AF184" i="10"/>
  <c r="AF183" i="10"/>
  <c r="AF182" i="10"/>
  <c r="AF181" i="10"/>
  <c r="AF180" i="10"/>
  <c r="AF179" i="10"/>
  <c r="AF178" i="10"/>
  <c r="AF177" i="10"/>
  <c r="AF176" i="10"/>
  <c r="AF175" i="10"/>
  <c r="AF174" i="10"/>
  <c r="AF173" i="10"/>
  <c r="AF172" i="10"/>
  <c r="AF171" i="10"/>
  <c r="AF170" i="10"/>
  <c r="AF169" i="10"/>
  <c r="AF168" i="10"/>
  <c r="AC201" i="10"/>
  <c r="AC200" i="10"/>
  <c r="AC199" i="10"/>
  <c r="AC198" i="10"/>
  <c r="AC197" i="10"/>
  <c r="AC196" i="10"/>
  <c r="AC195" i="10"/>
  <c r="AC194" i="10"/>
  <c r="AC193" i="10"/>
  <c r="AC192" i="10"/>
  <c r="AC191" i="10"/>
  <c r="AC190" i="10"/>
  <c r="AC189" i="10"/>
  <c r="AC188" i="10"/>
  <c r="AC187" i="10"/>
  <c r="AC186" i="10"/>
  <c r="AC185" i="10"/>
  <c r="AC184" i="10"/>
  <c r="AC183" i="10"/>
  <c r="AC182" i="10"/>
  <c r="AC181" i="10"/>
  <c r="AC180" i="10"/>
  <c r="AC179" i="10"/>
  <c r="AC178" i="10"/>
  <c r="AC177" i="10"/>
  <c r="AC176" i="10"/>
  <c r="AC175" i="10"/>
  <c r="AC174" i="10"/>
  <c r="AC173" i="10"/>
  <c r="AC172" i="10"/>
  <c r="AC171" i="10"/>
  <c r="AC170" i="10"/>
  <c r="AC169" i="10"/>
  <c r="AC168" i="10"/>
  <c r="AF116" i="10"/>
  <c r="AF115" i="10"/>
  <c r="AF114" i="10"/>
  <c r="AF113" i="10"/>
  <c r="AF112" i="10"/>
  <c r="AF111" i="10"/>
  <c r="AF110" i="10"/>
  <c r="AF109" i="10"/>
  <c r="AF108" i="10"/>
  <c r="AF107" i="10"/>
  <c r="AF106" i="10"/>
  <c r="AF105" i="10"/>
  <c r="AF104" i="10"/>
  <c r="AF103" i="10"/>
  <c r="AF102" i="10"/>
  <c r="AF101" i="10"/>
  <c r="AF100" i="10"/>
  <c r="AF99" i="10"/>
  <c r="AF98" i="10"/>
  <c r="AF97" i="10"/>
  <c r="AF96" i="10"/>
  <c r="AF95" i="10"/>
  <c r="AF94" i="10"/>
  <c r="AF93" i="10"/>
  <c r="AF92" i="10"/>
  <c r="AF91" i="10"/>
  <c r="AF90" i="10"/>
  <c r="AF89" i="10"/>
  <c r="AF88" i="10"/>
  <c r="AF87" i="10"/>
  <c r="AF86" i="10"/>
  <c r="AF85" i="10"/>
  <c r="AF84" i="10"/>
  <c r="AF83" i="10"/>
  <c r="AC116" i="10"/>
  <c r="AC115" i="10"/>
  <c r="AC114" i="10"/>
  <c r="AC113" i="10"/>
  <c r="AC112" i="10"/>
  <c r="AC111" i="10"/>
  <c r="AC110" i="10"/>
  <c r="AC109" i="10"/>
  <c r="AC108" i="10"/>
  <c r="AC107" i="10"/>
  <c r="AC106" i="10"/>
  <c r="AC105" i="10"/>
  <c r="AC104" i="10"/>
  <c r="AC103" i="10"/>
  <c r="AC102" i="10"/>
  <c r="AC101" i="10"/>
  <c r="AC100" i="10"/>
  <c r="AC99" i="10"/>
  <c r="AC98" i="10"/>
  <c r="AC97" i="10"/>
  <c r="AC96" i="10"/>
  <c r="AC95" i="10"/>
  <c r="AC94" i="10"/>
  <c r="AC93" i="10"/>
  <c r="AC92" i="10"/>
  <c r="AC91" i="10"/>
  <c r="AC90" i="10"/>
  <c r="AC89" i="10"/>
  <c r="AC88" i="10"/>
  <c r="AC87" i="10"/>
  <c r="AC86" i="10"/>
  <c r="AC85" i="10"/>
  <c r="AC84" i="10"/>
  <c r="AC83" i="10"/>
  <c r="AF247" i="10"/>
  <c r="AF246" i="10"/>
  <c r="AF245" i="10"/>
  <c r="AF244" i="10"/>
  <c r="AF243" i="10"/>
  <c r="AF242" i="10"/>
  <c r="AF241" i="10"/>
  <c r="AF240" i="10"/>
  <c r="AF239" i="10"/>
  <c r="AF238" i="10"/>
  <c r="AF237" i="10"/>
  <c r="AF236" i="10"/>
  <c r="AF235" i="10"/>
  <c r="AF234" i="10"/>
  <c r="AF233" i="10"/>
  <c r="AF232" i="10"/>
  <c r="AF231" i="10"/>
  <c r="AF230" i="10"/>
  <c r="AF229" i="10"/>
  <c r="AF228" i="10"/>
  <c r="AF227" i="10"/>
  <c r="AF226" i="10"/>
  <c r="AF225" i="10"/>
  <c r="AF224" i="10"/>
  <c r="AF223" i="10"/>
  <c r="AF222" i="10"/>
  <c r="AF221" i="10"/>
  <c r="AC247" i="10"/>
  <c r="AC246" i="10"/>
  <c r="AC245" i="10"/>
  <c r="AC244" i="10"/>
  <c r="AC243" i="10"/>
  <c r="AC242" i="10"/>
  <c r="AC241" i="10"/>
  <c r="AC240" i="10"/>
  <c r="AC239" i="10"/>
  <c r="AC238" i="10"/>
  <c r="AC237" i="10"/>
  <c r="AC236" i="10"/>
  <c r="AC235" i="10"/>
  <c r="AC234" i="10"/>
  <c r="AC233" i="10"/>
  <c r="AC232" i="10"/>
  <c r="AC231" i="10"/>
  <c r="AC230" i="10"/>
  <c r="AC229" i="10"/>
  <c r="AC228" i="10"/>
  <c r="AC227" i="10"/>
  <c r="AC226" i="10"/>
  <c r="AC225" i="10"/>
  <c r="AC224" i="10"/>
  <c r="AC223" i="10"/>
  <c r="AC222" i="10"/>
  <c r="AC221" i="10"/>
  <c r="AF161" i="10"/>
  <c r="AF160" i="10"/>
  <c r="AF159" i="10"/>
  <c r="AF158" i="10"/>
  <c r="AF157" i="10"/>
  <c r="AF156" i="10"/>
  <c r="AF155" i="10"/>
  <c r="AF154" i="10"/>
  <c r="AF153" i="10"/>
  <c r="AF152" i="10"/>
  <c r="AF151" i="10"/>
  <c r="AF150" i="10"/>
  <c r="AF149" i="10"/>
  <c r="AF148" i="10"/>
  <c r="AF147" i="10"/>
  <c r="AF146" i="10"/>
  <c r="AF145" i="10"/>
  <c r="AF144" i="10"/>
  <c r="AF143" i="10"/>
  <c r="AF142" i="10"/>
  <c r="AF141" i="10"/>
  <c r="AF140" i="10"/>
  <c r="AF139" i="10"/>
  <c r="AF138" i="10"/>
  <c r="AF137" i="10"/>
  <c r="AF136" i="10"/>
  <c r="AF135" i="10"/>
  <c r="AC161" i="10"/>
  <c r="AC160" i="10"/>
  <c r="AC159" i="10"/>
  <c r="AC158" i="10"/>
  <c r="AC157" i="10"/>
  <c r="AC156" i="10"/>
  <c r="AC155" i="10"/>
  <c r="AC154" i="10"/>
  <c r="AC153" i="10"/>
  <c r="AC152" i="10"/>
  <c r="AC151" i="10"/>
  <c r="AC150" i="10"/>
  <c r="AC149" i="10"/>
  <c r="AC148" i="10"/>
  <c r="AC147" i="10"/>
  <c r="AC146" i="10"/>
  <c r="AC145" i="10"/>
  <c r="AC144" i="10"/>
  <c r="AC143" i="10"/>
  <c r="AC142" i="10"/>
  <c r="AC141" i="10"/>
  <c r="AC140" i="10"/>
  <c r="AC139" i="10"/>
  <c r="AC138" i="10"/>
  <c r="AC137" i="10"/>
  <c r="AC136" i="10"/>
  <c r="AC135" i="10"/>
  <c r="AF76" i="10"/>
  <c r="AF75" i="10"/>
  <c r="AF74" i="10"/>
  <c r="AF73" i="10"/>
  <c r="AF72" i="10"/>
  <c r="AF71" i="10"/>
  <c r="AF70" i="10"/>
  <c r="AF69" i="10"/>
  <c r="AF68" i="10"/>
  <c r="AF67" i="10"/>
  <c r="AF66" i="10"/>
  <c r="AF65" i="10"/>
  <c r="AF64" i="10"/>
  <c r="AF63" i="10"/>
  <c r="AF62" i="10"/>
  <c r="AF61" i="10"/>
  <c r="AF60" i="10"/>
  <c r="AF59" i="10"/>
  <c r="AF58" i="10"/>
  <c r="AF57" i="10"/>
  <c r="AF56" i="10"/>
  <c r="AF55" i="10"/>
  <c r="AF54" i="10"/>
  <c r="AF53" i="10"/>
  <c r="AF52" i="10"/>
  <c r="AC76" i="10"/>
  <c r="AC75" i="10"/>
  <c r="AC74" i="10"/>
  <c r="AC73" i="10"/>
  <c r="AC72" i="10"/>
  <c r="AC71" i="10"/>
  <c r="AC70" i="10"/>
  <c r="AC69" i="10"/>
  <c r="AC68" i="10"/>
  <c r="AC67" i="10"/>
  <c r="AC66" i="10"/>
  <c r="AC65" i="10"/>
  <c r="AC64" i="10"/>
  <c r="AC63" i="10"/>
  <c r="AC62" i="10"/>
  <c r="AC61" i="10"/>
  <c r="AC60" i="10"/>
  <c r="AC59" i="10"/>
  <c r="AC58" i="10"/>
  <c r="AC57" i="10"/>
  <c r="AC56" i="10"/>
  <c r="AC55" i="10"/>
  <c r="AC54" i="10"/>
  <c r="AC53" i="10"/>
  <c r="AC52" i="10"/>
  <c r="AC51" i="10"/>
  <c r="X252" i="10"/>
  <c r="X219" i="10"/>
  <c r="X166" i="10"/>
  <c r="X133" i="10"/>
  <c r="A203" i="11"/>
  <c r="F158" i="11"/>
  <c r="AA154" i="11"/>
  <c r="Y125" i="11"/>
  <c r="Y124" i="11"/>
  <c r="Y123" i="11"/>
  <c r="Y122" i="11"/>
  <c r="Y121" i="11"/>
  <c r="Y120" i="11"/>
  <c r="Y119" i="11"/>
  <c r="Y118" i="11"/>
  <c r="Y117" i="11"/>
  <c r="Y116" i="11"/>
  <c r="Y115" i="11"/>
  <c r="Y114" i="11"/>
  <c r="Y113" i="11"/>
  <c r="Y112" i="11"/>
  <c r="Y111" i="11"/>
  <c r="Y110" i="11"/>
  <c r="Y109" i="11"/>
  <c r="Y108" i="11"/>
  <c r="Y130" i="11"/>
  <c r="W130" i="11"/>
  <c r="W125" i="11"/>
  <c r="W124" i="11"/>
  <c r="W123" i="11"/>
  <c r="W122" i="11"/>
  <c r="W121" i="11"/>
  <c r="W119" i="11"/>
  <c r="W118" i="11"/>
  <c r="W117" i="11"/>
  <c r="W116" i="11"/>
  <c r="W115" i="11"/>
  <c r="W114" i="11"/>
  <c r="W113" i="11"/>
  <c r="W112" i="11"/>
  <c r="W111" i="11"/>
  <c r="W110" i="11"/>
  <c r="W109" i="11"/>
  <c r="W108" i="11"/>
  <c r="Y153" i="11"/>
  <c r="Y152" i="11"/>
  <c r="Y151" i="11"/>
  <c r="Y150" i="11"/>
  <c r="Y149" i="11"/>
  <c r="Y148" i="11"/>
  <c r="Y147" i="11"/>
  <c r="Y146" i="11"/>
  <c r="Y145" i="11"/>
  <c r="Y144" i="11"/>
  <c r="Y143" i="11"/>
  <c r="Y142" i="11"/>
  <c r="Y141" i="11"/>
  <c r="Y140" i="11"/>
  <c r="Y139" i="11"/>
  <c r="Y138" i="11"/>
  <c r="Y137" i="11"/>
  <c r="Y136" i="11"/>
  <c r="W153" i="11"/>
  <c r="W152" i="11"/>
  <c r="W151" i="11"/>
  <c r="W150" i="11"/>
  <c r="W149" i="11"/>
  <c r="W148" i="11"/>
  <c r="W147" i="11"/>
  <c r="W146" i="11"/>
  <c r="W145" i="11"/>
  <c r="W144" i="11"/>
  <c r="W143" i="11"/>
  <c r="W142" i="11"/>
  <c r="W141" i="11"/>
  <c r="W140" i="11"/>
  <c r="W139" i="11"/>
  <c r="W138" i="11"/>
  <c r="W137" i="11"/>
  <c r="W136" i="11"/>
  <c r="Y158" i="11"/>
  <c r="W158" i="11"/>
  <c r="Y181" i="11"/>
  <c r="Y180" i="11"/>
  <c r="Y179" i="11"/>
  <c r="Y178" i="11"/>
  <c r="Y177" i="11"/>
  <c r="Y176" i="11"/>
  <c r="Y175" i="11"/>
  <c r="Y174" i="11"/>
  <c r="Y173" i="11"/>
  <c r="Y172" i="11"/>
  <c r="Y171" i="11"/>
  <c r="Y170" i="11"/>
  <c r="Y169" i="11"/>
  <c r="Y168" i="11"/>
  <c r="Y167" i="11"/>
  <c r="Y166" i="11"/>
  <c r="Y165" i="11"/>
  <c r="Y164" i="11"/>
  <c r="Y186" i="11"/>
  <c r="W186" i="11"/>
  <c r="W181" i="11"/>
  <c r="W180" i="11"/>
  <c r="W179" i="11"/>
  <c r="W178" i="11"/>
  <c r="W177" i="11"/>
  <c r="W176" i="11"/>
  <c r="W175" i="11"/>
  <c r="W174" i="11"/>
  <c r="W173" i="11"/>
  <c r="W172" i="11"/>
  <c r="W171" i="11"/>
  <c r="W170" i="11"/>
  <c r="W169" i="11"/>
  <c r="W168" i="11"/>
  <c r="W167" i="11"/>
  <c r="W166" i="11"/>
  <c r="W165" i="11"/>
  <c r="W164" i="11"/>
  <c r="R56" i="1"/>
  <c r="Q56" i="1"/>
  <c r="P56" i="1"/>
  <c r="O56" i="1"/>
  <c r="R47" i="1"/>
  <c r="Q47" i="1"/>
  <c r="P47" i="1"/>
  <c r="O47" i="1"/>
  <c r="R74" i="1"/>
  <c r="Q74" i="1"/>
  <c r="P74" i="1"/>
  <c r="O74" i="1"/>
  <c r="R93" i="1"/>
  <c r="Q93" i="1"/>
  <c r="P93" i="1"/>
  <c r="O93" i="1"/>
  <c r="R103" i="1"/>
  <c r="Q103" i="1"/>
  <c r="P103" i="1"/>
  <c r="O103" i="1"/>
  <c r="V90" i="1"/>
  <c r="V89" i="1"/>
  <c r="V99" i="1"/>
  <c r="V97" i="1"/>
  <c r="V96" i="1"/>
  <c r="V95" i="1"/>
  <c r="V94" i="1"/>
  <c r="V93" i="1"/>
  <c r="V92" i="1"/>
  <c r="V116" i="1"/>
  <c r="V115" i="1"/>
  <c r="V113" i="1"/>
  <c r="V112" i="1"/>
  <c r="V110" i="1"/>
  <c r="V109" i="1"/>
  <c r="V108" i="1"/>
  <c r="V107" i="1"/>
  <c r="V106" i="1"/>
  <c r="V105" i="1"/>
  <c r="V104" i="1"/>
  <c r="V103" i="1"/>
  <c r="V102" i="1"/>
  <c r="V101" i="1"/>
  <c r="T116" i="1"/>
  <c r="T115" i="1"/>
  <c r="T113" i="1"/>
  <c r="T112" i="1"/>
  <c r="T110" i="1"/>
  <c r="T109" i="1"/>
  <c r="T108" i="1"/>
  <c r="T107" i="1"/>
  <c r="T106" i="1"/>
  <c r="T105" i="1"/>
  <c r="T104" i="1"/>
  <c r="T103" i="1"/>
  <c r="T102" i="1"/>
  <c r="T101" i="1"/>
  <c r="T99" i="1"/>
  <c r="T97" i="1"/>
  <c r="T96" i="1"/>
  <c r="T95" i="1"/>
  <c r="T94" i="1"/>
  <c r="T93" i="1"/>
  <c r="T92" i="1"/>
  <c r="T90" i="1"/>
  <c r="T89" i="1"/>
  <c r="V82" i="1"/>
  <c r="V80" i="1"/>
  <c r="V79" i="1"/>
  <c r="V77" i="1"/>
  <c r="V76" i="1"/>
  <c r="V74" i="1"/>
  <c r="V73" i="1"/>
  <c r="V71" i="1"/>
  <c r="V70" i="1"/>
  <c r="T82" i="1"/>
  <c r="T80" i="1"/>
  <c r="T79" i="1"/>
  <c r="T77" i="1"/>
  <c r="T76" i="1"/>
  <c r="T74" i="1"/>
  <c r="T73" i="1"/>
  <c r="T71" i="1"/>
  <c r="T70" i="1"/>
  <c r="V62" i="1"/>
  <c r="V61" i="1"/>
  <c r="V59" i="1"/>
  <c r="V58" i="1"/>
  <c r="V57" i="1"/>
  <c r="V56" i="1"/>
  <c r="V54" i="1"/>
  <c r="V53" i="1"/>
  <c r="V51" i="1"/>
  <c r="V49" i="1"/>
  <c r="V48" i="1"/>
  <c r="V47" i="1"/>
  <c r="V46" i="1"/>
  <c r="V44" i="1"/>
  <c r="V43" i="1"/>
  <c r="T62" i="1"/>
  <c r="T61" i="1"/>
  <c r="T59" i="1"/>
  <c r="T58" i="1"/>
  <c r="T57" i="1"/>
  <c r="T56" i="1"/>
  <c r="T54" i="1"/>
  <c r="T53" i="1"/>
  <c r="T51" i="1"/>
  <c r="T50" i="1"/>
  <c r="T48" i="1"/>
  <c r="T47" i="1"/>
  <c r="T46" i="1"/>
  <c r="T44" i="1"/>
  <c r="T43" i="1"/>
  <c r="V124" i="1"/>
  <c r="V123" i="1"/>
  <c r="V133" i="1"/>
  <c r="V131" i="1"/>
  <c r="V130" i="1"/>
  <c r="V129" i="1"/>
  <c r="V128" i="1"/>
  <c r="V127" i="1"/>
  <c r="V126" i="1"/>
  <c r="V150" i="1"/>
  <c r="V149" i="1"/>
  <c r="V147" i="1"/>
  <c r="V146" i="1"/>
  <c r="V144" i="1"/>
  <c r="V143" i="1"/>
  <c r="V142" i="1"/>
  <c r="V141" i="1"/>
  <c r="V140" i="1"/>
  <c r="V139" i="1"/>
  <c r="V138" i="1"/>
  <c r="V137" i="1"/>
  <c r="V136" i="1"/>
  <c r="V135" i="1"/>
  <c r="T150" i="1"/>
  <c r="T149" i="1"/>
  <c r="T147" i="1"/>
  <c r="T146" i="1"/>
  <c r="T144" i="1"/>
  <c r="T143" i="1"/>
  <c r="T142" i="1"/>
  <c r="T141" i="1"/>
  <c r="T140" i="1"/>
  <c r="T139" i="1"/>
  <c r="T138" i="1"/>
  <c r="T137" i="1"/>
  <c r="T136" i="1"/>
  <c r="T135" i="1"/>
  <c r="T133" i="1"/>
  <c r="T131" i="1"/>
  <c r="T130" i="1"/>
  <c r="T129" i="1"/>
  <c r="T128" i="1"/>
  <c r="T127" i="1"/>
  <c r="T126" i="1"/>
  <c r="T124" i="1"/>
  <c r="T123" i="1"/>
  <c r="R137" i="1"/>
  <c r="Q137" i="1"/>
  <c r="P137" i="1"/>
  <c r="O137" i="1"/>
  <c r="R150" i="1"/>
  <c r="Q150" i="1"/>
  <c r="P150" i="1"/>
  <c r="O150" i="1"/>
  <c r="R149" i="1"/>
  <c r="Q149" i="1"/>
  <c r="P149" i="1"/>
  <c r="O149" i="1"/>
  <c r="R147" i="1"/>
  <c r="Q147" i="1"/>
  <c r="P147" i="1"/>
  <c r="O147" i="1"/>
  <c r="R146" i="1"/>
  <c r="Q146" i="1"/>
  <c r="P146" i="1"/>
  <c r="O146" i="1"/>
  <c r="R144" i="1"/>
  <c r="Q144" i="1"/>
  <c r="P144" i="1"/>
  <c r="O144" i="1"/>
  <c r="R143" i="1"/>
  <c r="Q143" i="1"/>
  <c r="P143" i="1"/>
  <c r="O143" i="1"/>
  <c r="R142" i="1"/>
  <c r="Q142" i="1"/>
  <c r="P142" i="1"/>
  <c r="O142" i="1"/>
  <c r="R141" i="1"/>
  <c r="Q141" i="1"/>
  <c r="P141" i="1"/>
  <c r="O141" i="1"/>
  <c r="R140" i="1"/>
  <c r="Q140" i="1"/>
  <c r="P140" i="1"/>
  <c r="O140" i="1"/>
  <c r="R139" i="1"/>
  <c r="Q139" i="1"/>
  <c r="P139" i="1"/>
  <c r="O139" i="1"/>
  <c r="R138" i="1"/>
  <c r="Q138" i="1"/>
  <c r="P138" i="1"/>
  <c r="O138" i="1"/>
  <c r="R136" i="1"/>
  <c r="Q136" i="1"/>
  <c r="P136" i="1"/>
  <c r="O136" i="1"/>
  <c r="R135" i="1"/>
  <c r="Q135" i="1"/>
  <c r="P135" i="1"/>
  <c r="O135" i="1"/>
  <c r="R133" i="1"/>
  <c r="Q133" i="1"/>
  <c r="P133" i="1"/>
  <c r="O133" i="1"/>
  <c r="R131" i="1"/>
  <c r="Q131" i="1"/>
  <c r="P131" i="1"/>
  <c r="O131" i="1"/>
  <c r="R130" i="1"/>
  <c r="Q130" i="1"/>
  <c r="P130" i="1"/>
  <c r="O130" i="1"/>
  <c r="R129" i="1"/>
  <c r="Q129" i="1"/>
  <c r="P129" i="1"/>
  <c r="O129" i="1"/>
  <c r="R128" i="1"/>
  <c r="Q128" i="1"/>
  <c r="P128" i="1"/>
  <c r="O128" i="1"/>
  <c r="R126" i="1"/>
  <c r="Q126" i="1"/>
  <c r="P126" i="1"/>
  <c r="O126" i="1"/>
  <c r="R124" i="1"/>
  <c r="Q124" i="1"/>
  <c r="P124" i="1"/>
  <c r="O124" i="1"/>
  <c r="R123" i="1"/>
  <c r="Q123" i="1"/>
  <c r="P123" i="1"/>
  <c r="O123" i="1"/>
  <c r="R116" i="1"/>
  <c r="Q116" i="1"/>
  <c r="P116" i="1"/>
  <c r="O116" i="1"/>
  <c r="R115" i="1"/>
  <c r="Q115" i="1"/>
  <c r="P115" i="1"/>
  <c r="O115" i="1"/>
  <c r="R113" i="1"/>
  <c r="Q113" i="1"/>
  <c r="P113" i="1"/>
  <c r="O113" i="1"/>
  <c r="R112" i="1"/>
  <c r="Q112" i="1"/>
  <c r="P112" i="1"/>
  <c r="O112" i="1"/>
  <c r="R110" i="1"/>
  <c r="Q110" i="1"/>
  <c r="P110" i="1"/>
  <c r="O110" i="1"/>
  <c r="R109" i="1"/>
  <c r="Q109" i="1"/>
  <c r="P109" i="1"/>
  <c r="O109" i="1"/>
  <c r="R108" i="1"/>
  <c r="Q108" i="1"/>
  <c r="P108" i="1"/>
  <c r="O108" i="1"/>
  <c r="R107" i="1"/>
  <c r="Q107" i="1"/>
  <c r="P107" i="1"/>
  <c r="O107" i="1"/>
  <c r="R106" i="1"/>
  <c r="Q106" i="1"/>
  <c r="P106" i="1"/>
  <c r="O106" i="1"/>
  <c r="R105" i="1"/>
  <c r="Q105" i="1"/>
  <c r="P105" i="1"/>
  <c r="O105" i="1"/>
  <c r="R104" i="1"/>
  <c r="Q104" i="1"/>
  <c r="P104" i="1"/>
  <c r="O104" i="1"/>
  <c r="R102" i="1"/>
  <c r="Q102" i="1"/>
  <c r="P102" i="1"/>
  <c r="O102" i="1"/>
  <c r="R101" i="1"/>
  <c r="Q101" i="1"/>
  <c r="P101" i="1"/>
  <c r="O101" i="1"/>
  <c r="R99" i="1"/>
  <c r="Q99" i="1"/>
  <c r="P99" i="1"/>
  <c r="O99" i="1"/>
  <c r="R97" i="1"/>
  <c r="Q97" i="1"/>
  <c r="P97" i="1"/>
  <c r="O97" i="1"/>
  <c r="R96" i="1"/>
  <c r="Q96" i="1"/>
  <c r="P96" i="1"/>
  <c r="O96" i="1"/>
  <c r="R95" i="1"/>
  <c r="Q95" i="1"/>
  <c r="P95" i="1"/>
  <c r="O95" i="1"/>
  <c r="R94" i="1"/>
  <c r="Q94" i="1"/>
  <c r="P94" i="1"/>
  <c r="O94" i="1"/>
  <c r="R92" i="1"/>
  <c r="Q92" i="1"/>
  <c r="P92" i="1"/>
  <c r="O92" i="1"/>
  <c r="R90" i="1"/>
  <c r="Q90" i="1"/>
  <c r="P90" i="1"/>
  <c r="O90" i="1"/>
  <c r="R89" i="1"/>
  <c r="Q89" i="1"/>
  <c r="P89" i="1"/>
  <c r="O89" i="1"/>
  <c r="R82" i="1"/>
  <c r="Q82" i="1"/>
  <c r="P82" i="1"/>
  <c r="O82" i="1"/>
  <c r="R80" i="1"/>
  <c r="Q80" i="1"/>
  <c r="P80" i="1"/>
  <c r="O80" i="1"/>
  <c r="R79" i="1"/>
  <c r="Q79" i="1"/>
  <c r="P79" i="1"/>
  <c r="O79" i="1"/>
  <c r="R77" i="1"/>
  <c r="Q77" i="1"/>
  <c r="P77" i="1"/>
  <c r="O77" i="1"/>
  <c r="R76" i="1"/>
  <c r="Q76" i="1"/>
  <c r="P76" i="1"/>
  <c r="O76" i="1"/>
  <c r="R73" i="1"/>
  <c r="Q73" i="1"/>
  <c r="P73" i="1"/>
  <c r="O73" i="1"/>
  <c r="R71" i="1"/>
  <c r="Q71" i="1"/>
  <c r="P71" i="1"/>
  <c r="O71" i="1"/>
  <c r="R70" i="1"/>
  <c r="Q70" i="1"/>
  <c r="P70" i="1"/>
  <c r="O70" i="1"/>
  <c r="R62" i="1"/>
  <c r="Q62" i="1"/>
  <c r="P62" i="1"/>
  <c r="O62" i="1"/>
  <c r="R61" i="1"/>
  <c r="Q61" i="1"/>
  <c r="P61" i="1"/>
  <c r="O61" i="1"/>
  <c r="Q59" i="1"/>
  <c r="P59" i="1"/>
  <c r="O59" i="1"/>
  <c r="R58" i="1"/>
  <c r="Q58" i="1"/>
  <c r="P58" i="1"/>
  <c r="O58" i="1"/>
  <c r="R57" i="1"/>
  <c r="Q57" i="1"/>
  <c r="P57" i="1"/>
  <c r="O57" i="1"/>
  <c r="R54" i="1"/>
  <c r="Q54" i="1"/>
  <c r="P54" i="1"/>
  <c r="O54" i="1"/>
  <c r="R53" i="1"/>
  <c r="Q53" i="1"/>
  <c r="P53" i="1"/>
  <c r="O53" i="1"/>
  <c r="R51" i="1"/>
  <c r="Q51" i="1"/>
  <c r="P51" i="1"/>
  <c r="O51" i="1"/>
  <c r="R50" i="1"/>
  <c r="Q50" i="1"/>
  <c r="P50" i="1"/>
  <c r="O50" i="1"/>
  <c r="R49" i="1"/>
  <c r="Q49" i="1"/>
  <c r="P49" i="1"/>
  <c r="O49" i="1"/>
  <c r="R48" i="1"/>
  <c r="Q48" i="1"/>
  <c r="P48" i="1"/>
  <c r="O48" i="1"/>
  <c r="R46" i="1"/>
  <c r="Q46" i="1"/>
  <c r="P46" i="1"/>
  <c r="O46" i="1"/>
  <c r="R44" i="1"/>
  <c r="Q44" i="1"/>
  <c r="P44" i="1"/>
  <c r="O44" i="1"/>
  <c r="R43" i="1"/>
  <c r="Q43" i="1"/>
  <c r="P43" i="1"/>
  <c r="AA153" i="11"/>
  <c r="AA152" i="11"/>
  <c r="AA151" i="11"/>
  <c r="AA150" i="11"/>
  <c r="AA149" i="11"/>
  <c r="AA148" i="11"/>
  <c r="AA147" i="11"/>
  <c r="AA146" i="11"/>
  <c r="AA145" i="11"/>
  <c r="AA144" i="11"/>
  <c r="AA143" i="11"/>
  <c r="AA142" i="11"/>
  <c r="AA141" i="11"/>
  <c r="AA140" i="11"/>
  <c r="AA139" i="11"/>
  <c r="AA138" i="11"/>
  <c r="AA137" i="11"/>
  <c r="AA164" i="11"/>
  <c r="U108" i="11"/>
  <c r="U109" i="11"/>
  <c r="U110" i="11"/>
  <c r="U111" i="11"/>
  <c r="U112" i="11"/>
  <c r="U113" i="11"/>
  <c r="U114" i="11"/>
  <c r="U115" i="11"/>
  <c r="U116" i="11"/>
  <c r="U117" i="11"/>
  <c r="U118" i="11"/>
  <c r="U119" i="11"/>
  <c r="U120" i="11"/>
  <c r="U121" i="11"/>
  <c r="U122" i="11"/>
  <c r="U123" i="11"/>
  <c r="U124" i="11"/>
  <c r="U125" i="11"/>
  <c r="U130" i="11"/>
  <c r="T108" i="11"/>
  <c r="T109" i="11"/>
  <c r="T110" i="11"/>
  <c r="T111" i="11"/>
  <c r="T112" i="11"/>
  <c r="T113" i="11"/>
  <c r="T114" i="11"/>
  <c r="T115" i="11"/>
  <c r="T116" i="11"/>
  <c r="T117" i="11"/>
  <c r="T118" i="11"/>
  <c r="T119" i="11"/>
  <c r="T120" i="11"/>
  <c r="T121" i="11"/>
  <c r="T122" i="11"/>
  <c r="T123" i="11"/>
  <c r="T124" i="11"/>
  <c r="T125" i="11"/>
  <c r="T130" i="11"/>
  <c r="S108" i="11"/>
  <c r="S109" i="11"/>
  <c r="S110" i="11"/>
  <c r="S111" i="11"/>
  <c r="S112" i="11"/>
  <c r="S113" i="11"/>
  <c r="S114" i="11"/>
  <c r="S115" i="11"/>
  <c r="S116" i="11"/>
  <c r="S117" i="11"/>
  <c r="S118" i="11"/>
  <c r="S119" i="11"/>
  <c r="S120" i="11"/>
  <c r="S121" i="11"/>
  <c r="S122" i="11"/>
  <c r="S123" i="11"/>
  <c r="S124" i="11"/>
  <c r="S125" i="11"/>
  <c r="S130" i="11"/>
  <c r="R108" i="11"/>
  <c r="R109" i="11"/>
  <c r="R110" i="11"/>
  <c r="R111" i="11"/>
  <c r="R112" i="11"/>
  <c r="R113" i="11"/>
  <c r="R114" i="11"/>
  <c r="R115" i="11"/>
  <c r="R116" i="11"/>
  <c r="R117" i="11"/>
  <c r="R118" i="11"/>
  <c r="R119" i="11"/>
  <c r="R120" i="11"/>
  <c r="R121" i="11"/>
  <c r="R122" i="11"/>
  <c r="R123" i="11"/>
  <c r="R124" i="11"/>
  <c r="R125" i="11"/>
  <c r="R130" i="11"/>
  <c r="R136" i="11"/>
  <c r="R137" i="11"/>
  <c r="R138" i="11"/>
  <c r="R139" i="11"/>
  <c r="R140" i="11"/>
  <c r="R141" i="11"/>
  <c r="R142" i="11"/>
  <c r="R143" i="11"/>
  <c r="R144" i="11"/>
  <c r="R145" i="11"/>
  <c r="R146" i="11"/>
  <c r="R147" i="11"/>
  <c r="R148" i="11"/>
  <c r="R149" i="11"/>
  <c r="R150" i="11"/>
  <c r="R151" i="11"/>
  <c r="R152" i="11"/>
  <c r="R153" i="11"/>
  <c r="R158" i="11"/>
  <c r="S136" i="11"/>
  <c r="S137" i="11"/>
  <c r="S138" i="11"/>
  <c r="S139" i="11"/>
  <c r="S140" i="11"/>
  <c r="S141" i="11"/>
  <c r="S142" i="11"/>
  <c r="S143" i="11"/>
  <c r="S144" i="11"/>
  <c r="S145" i="11"/>
  <c r="S146" i="11"/>
  <c r="S147" i="11"/>
  <c r="S148" i="11"/>
  <c r="S149" i="11"/>
  <c r="S150" i="11"/>
  <c r="S151" i="11"/>
  <c r="S152" i="11"/>
  <c r="S153" i="11"/>
  <c r="S158" i="11"/>
  <c r="T136" i="11"/>
  <c r="T137" i="11"/>
  <c r="T138" i="11"/>
  <c r="T139" i="11"/>
  <c r="T140" i="11"/>
  <c r="T141" i="11"/>
  <c r="T142" i="11"/>
  <c r="T143" i="11"/>
  <c r="T144" i="11"/>
  <c r="T145" i="11"/>
  <c r="T146" i="11"/>
  <c r="T147" i="11"/>
  <c r="T148" i="11"/>
  <c r="T149" i="11"/>
  <c r="T150" i="11"/>
  <c r="T151" i="11"/>
  <c r="T152" i="11"/>
  <c r="T153" i="11"/>
  <c r="T158" i="11"/>
  <c r="U136" i="11"/>
  <c r="U137" i="11"/>
  <c r="U138" i="11"/>
  <c r="U139" i="11"/>
  <c r="U140" i="11"/>
  <c r="U141" i="11"/>
  <c r="U142" i="11"/>
  <c r="U143" i="11"/>
  <c r="U144" i="11"/>
  <c r="U145" i="11"/>
  <c r="U146" i="11"/>
  <c r="U147" i="11"/>
  <c r="U148" i="11"/>
  <c r="U149" i="11"/>
  <c r="U150" i="11"/>
  <c r="U151" i="11"/>
  <c r="U152" i="11"/>
  <c r="U153" i="11"/>
  <c r="U158" i="11"/>
  <c r="U164" i="11"/>
  <c r="U165" i="11"/>
  <c r="U166" i="11"/>
  <c r="U167" i="11"/>
  <c r="U168" i="11"/>
  <c r="U169" i="11"/>
  <c r="U170" i="11"/>
  <c r="U171" i="11"/>
  <c r="U172" i="11"/>
  <c r="U173" i="11"/>
  <c r="U174" i="11"/>
  <c r="U175" i="11"/>
  <c r="U176" i="11"/>
  <c r="U177" i="11"/>
  <c r="U178" i="11"/>
  <c r="U179" i="11"/>
  <c r="U180" i="11"/>
  <c r="U181" i="11"/>
  <c r="U186" i="11"/>
  <c r="T164" i="11"/>
  <c r="T165" i="11"/>
  <c r="T166" i="11"/>
  <c r="T167" i="11"/>
  <c r="T168" i="11"/>
  <c r="T169" i="11"/>
  <c r="T170" i="11"/>
  <c r="T171" i="11"/>
  <c r="T172" i="11"/>
  <c r="T173" i="11"/>
  <c r="T174" i="11"/>
  <c r="T175" i="11"/>
  <c r="T176" i="11"/>
  <c r="T177" i="11"/>
  <c r="T178" i="11"/>
  <c r="T179" i="11"/>
  <c r="T180" i="11"/>
  <c r="T181" i="11"/>
  <c r="T186" i="11"/>
  <c r="S164" i="11"/>
  <c r="S165" i="11"/>
  <c r="S166" i="11"/>
  <c r="S167" i="11"/>
  <c r="S168" i="11"/>
  <c r="S169" i="11"/>
  <c r="S170" i="11"/>
  <c r="S171" i="11"/>
  <c r="S172" i="11"/>
  <c r="S173" i="11"/>
  <c r="S174" i="11"/>
  <c r="S175" i="11"/>
  <c r="S176" i="11"/>
  <c r="S177" i="11"/>
  <c r="S178" i="11"/>
  <c r="S179" i="11"/>
  <c r="S180" i="11"/>
  <c r="S181" i="11"/>
  <c r="S186" i="11"/>
  <c r="R164" i="11"/>
  <c r="R165" i="11"/>
  <c r="R166" i="11"/>
  <c r="R167" i="11"/>
  <c r="R168" i="11"/>
  <c r="R169" i="11"/>
  <c r="R170" i="11"/>
  <c r="R171" i="11"/>
  <c r="R172" i="11"/>
  <c r="R173" i="11"/>
  <c r="R174" i="11"/>
  <c r="R175" i="11"/>
  <c r="R176" i="11"/>
  <c r="R177" i="11"/>
  <c r="R178" i="11"/>
  <c r="R179" i="11"/>
  <c r="R180" i="11"/>
  <c r="R181" i="11"/>
  <c r="L186" i="11"/>
  <c r="P186" i="11"/>
  <c r="B165" i="11"/>
  <c r="B166" i="11"/>
  <c r="B167" i="11"/>
  <c r="B168" i="11"/>
  <c r="B169" i="11"/>
  <c r="B170" i="11"/>
  <c r="B171" i="11"/>
  <c r="B172" i="11"/>
  <c r="B173" i="11"/>
  <c r="B174" i="11"/>
  <c r="B175" i="11"/>
  <c r="B176" i="11"/>
  <c r="B177" i="11"/>
  <c r="B178" i="11"/>
  <c r="B179" i="11"/>
  <c r="B180" i="11"/>
  <c r="B181" i="11"/>
  <c r="B182" i="11"/>
  <c r="L158" i="11"/>
  <c r="B137" i="11"/>
  <c r="B138" i="11"/>
  <c r="B139" i="11"/>
  <c r="B140" i="11"/>
  <c r="B141" i="11"/>
  <c r="B142" i="11"/>
  <c r="B143" i="11"/>
  <c r="B144" i="11"/>
  <c r="B145" i="11"/>
  <c r="B146" i="11"/>
  <c r="B147" i="11"/>
  <c r="B148" i="11"/>
  <c r="B149" i="11"/>
  <c r="B150" i="11"/>
  <c r="B151" i="11"/>
  <c r="B152" i="11"/>
  <c r="B153" i="11"/>
  <c r="B154" i="11"/>
  <c r="Z110" i="10"/>
  <c r="Z111" i="10"/>
  <c r="Z112" i="10"/>
  <c r="Z113" i="10"/>
  <c r="Z114" i="10"/>
  <c r="Z115" i="10"/>
  <c r="Z116" i="10"/>
  <c r="Z195" i="10"/>
  <c r="Z196" i="10"/>
  <c r="Z197" i="10"/>
  <c r="Z198" i="10"/>
  <c r="Z199" i="10"/>
  <c r="Z200" i="10"/>
  <c r="Z201" i="10"/>
  <c r="Z281" i="10"/>
  <c r="Z282" i="10"/>
  <c r="Z283" i="10"/>
  <c r="Z284" i="10"/>
  <c r="Z285" i="10"/>
  <c r="Z286" i="10"/>
  <c r="Z287" i="10"/>
  <c r="Z280" i="10"/>
  <c r="Z279" i="10"/>
  <c r="Z278" i="10"/>
  <c r="Z277" i="10"/>
  <c r="Z276" i="10"/>
  <c r="Z275" i="10"/>
  <c r="Z274" i="10"/>
  <c r="Z273" i="10"/>
  <c r="Z272" i="10"/>
  <c r="Z271" i="10"/>
  <c r="Z270" i="10"/>
  <c r="Z269" i="10"/>
  <c r="Z268" i="10"/>
  <c r="Z267" i="10"/>
  <c r="Z266" i="10"/>
  <c r="Z265" i="10"/>
  <c r="Z264" i="10"/>
  <c r="Z263" i="10"/>
  <c r="Z262" i="10"/>
  <c r="Z261" i="10"/>
  <c r="Z260" i="10"/>
  <c r="Z259" i="10"/>
  <c r="Z258" i="10"/>
  <c r="Z257" i="10"/>
  <c r="Z256" i="10"/>
  <c r="Z255" i="10"/>
  <c r="Z254" i="10"/>
  <c r="Z247" i="10"/>
  <c r="Z194" i="10"/>
  <c r="Z193" i="10"/>
  <c r="Z192" i="10"/>
  <c r="Z191" i="10"/>
  <c r="Z190" i="10"/>
  <c r="Z189" i="10"/>
  <c r="Z188" i="10"/>
  <c r="Z187" i="10"/>
  <c r="Z186" i="10"/>
  <c r="Z185" i="10"/>
  <c r="Z184" i="10"/>
  <c r="Z183" i="10"/>
  <c r="Z182" i="10"/>
  <c r="Z181" i="10"/>
  <c r="Z180" i="10"/>
  <c r="Z179" i="10"/>
  <c r="Z178" i="10"/>
  <c r="Z177" i="10"/>
  <c r="Z176" i="10"/>
  <c r="Z175" i="10"/>
  <c r="Z174" i="10"/>
  <c r="Z173" i="10"/>
  <c r="Z172" i="10"/>
  <c r="Z171" i="10"/>
  <c r="Z170" i="10"/>
  <c r="Z169" i="10"/>
  <c r="Z168" i="10"/>
  <c r="Z161" i="10"/>
  <c r="Z160" i="10"/>
  <c r="Z159" i="10"/>
  <c r="Z158" i="10"/>
  <c r="Z157" i="10"/>
  <c r="Z156" i="10"/>
  <c r="Z155" i="10"/>
  <c r="Z154" i="10"/>
  <c r="Z153" i="10"/>
  <c r="Z152" i="10"/>
  <c r="Z151" i="10"/>
  <c r="Z150" i="10"/>
  <c r="Z149" i="10"/>
  <c r="Z148" i="10"/>
  <c r="Z147" i="10"/>
  <c r="Z146" i="10"/>
  <c r="Z145" i="10"/>
  <c r="Z144" i="10"/>
  <c r="Z143" i="10"/>
  <c r="Z142" i="10"/>
  <c r="Z141" i="10"/>
  <c r="Z140" i="10"/>
  <c r="Z139" i="10"/>
  <c r="Z138" i="10"/>
  <c r="Z137" i="10"/>
  <c r="Z136" i="10"/>
  <c r="Z135" i="10"/>
  <c r="Z109" i="10"/>
  <c r="Z108" i="10"/>
  <c r="Z107" i="10"/>
  <c r="Z106" i="10"/>
  <c r="Z105" i="10"/>
  <c r="Z104" i="10"/>
  <c r="Z103" i="10"/>
  <c r="Z102" i="10"/>
  <c r="Z101" i="10"/>
  <c r="Z100" i="10"/>
  <c r="Z99" i="10"/>
  <c r="Z98" i="10"/>
  <c r="Z97" i="10"/>
  <c r="Z96" i="10"/>
  <c r="Z95" i="10"/>
  <c r="Z94" i="10"/>
  <c r="Z93" i="10"/>
  <c r="Z92" i="10"/>
  <c r="Z91" i="10"/>
  <c r="Z90" i="10"/>
  <c r="Z89" i="10"/>
  <c r="Z88" i="10"/>
  <c r="Z87" i="10"/>
  <c r="Z86" i="10"/>
  <c r="Z85" i="10"/>
  <c r="Z84" i="10"/>
  <c r="Z83" i="10"/>
  <c r="Z51" i="10"/>
  <c r="Z52" i="10"/>
  <c r="Z53" i="10"/>
  <c r="Z54" i="10"/>
  <c r="Z55" i="10"/>
  <c r="Z56" i="10"/>
  <c r="Z57" i="10"/>
  <c r="Z58" i="10"/>
  <c r="Z59" i="10"/>
  <c r="Z60" i="10"/>
  <c r="Z61" i="10"/>
  <c r="Z62" i="10"/>
  <c r="Z63" i="10"/>
  <c r="Z64" i="10"/>
  <c r="Z65" i="10"/>
  <c r="Z66" i="10"/>
  <c r="Z67" i="10"/>
  <c r="Z68" i="10"/>
  <c r="Z69" i="10"/>
  <c r="Z70" i="10"/>
  <c r="Z71" i="10"/>
  <c r="Z72" i="10"/>
  <c r="Z73" i="10"/>
  <c r="Z74" i="10"/>
  <c r="Z75" i="10"/>
  <c r="Z76" i="10"/>
  <c r="X81" i="10"/>
  <c r="D48" i="10"/>
  <c r="C252" i="10"/>
  <c r="C219" i="10"/>
  <c r="C166" i="10"/>
  <c r="C133" i="10"/>
  <c r="S206" i="8"/>
  <c r="A27" i="13"/>
  <c r="F133" i="4"/>
  <c r="E256" i="15"/>
  <c r="F132" i="4"/>
  <c r="E255" i="15"/>
  <c r="F131" i="4"/>
  <c r="E254" i="15"/>
  <c r="I127" i="4"/>
  <c r="I133" i="4"/>
  <c r="I132" i="4"/>
  <c r="I131" i="4"/>
  <c r="I72" i="4"/>
  <c r="I71" i="4"/>
  <c r="I70" i="4"/>
  <c r="I69" i="4"/>
  <c r="I67" i="4"/>
  <c r="A21" i="3"/>
  <c r="A38" i="4"/>
  <c r="I40" i="4"/>
  <c r="I41" i="4"/>
  <c r="I42" i="4"/>
  <c r="I43" i="4"/>
  <c r="I44" i="4"/>
  <c r="I45" i="4"/>
  <c r="I46" i="4"/>
  <c r="I47" i="4"/>
  <c r="I48" i="4"/>
  <c r="I49" i="4"/>
  <c r="I51" i="4"/>
  <c r="I52" i="4"/>
  <c r="I53" i="4"/>
  <c r="I54" i="4"/>
  <c r="I55" i="4"/>
  <c r="I56" i="4"/>
  <c r="I57" i="4"/>
  <c r="I58" i="4"/>
  <c r="I59" i="4"/>
  <c r="I60" i="4"/>
  <c r="I61" i="4"/>
  <c r="I62" i="4"/>
  <c r="I63" i="4"/>
  <c r="I113" i="4"/>
  <c r="I112" i="4"/>
  <c r="I111" i="4"/>
  <c r="I110" i="4"/>
  <c r="I109" i="4"/>
  <c r="I108" i="4"/>
  <c r="I107" i="4"/>
  <c r="I106" i="4"/>
  <c r="I116" i="4"/>
  <c r="I115" i="4"/>
  <c r="I114" i="4"/>
  <c r="I123" i="4"/>
  <c r="I122" i="4"/>
  <c r="I120" i="4"/>
  <c r="I119" i="4"/>
  <c r="I118" i="4"/>
  <c r="I117" i="4"/>
  <c r="I104" i="4"/>
  <c r="I103" i="4"/>
  <c r="I124" i="4"/>
  <c r="I125" i="4"/>
  <c r="I102" i="4"/>
  <c r="I84" i="4"/>
  <c r="I85" i="4"/>
  <c r="I86" i="4"/>
  <c r="I87" i="4"/>
  <c r="I88" i="4"/>
  <c r="I89" i="4"/>
  <c r="I90" i="4"/>
  <c r="I91" i="4"/>
  <c r="I93" i="4"/>
  <c r="I94" i="4"/>
  <c r="I95" i="4"/>
  <c r="I96" i="4"/>
  <c r="I97" i="4"/>
  <c r="I98" i="4"/>
  <c r="I126" i="4"/>
  <c r="V112" i="8"/>
  <c r="V113" i="8"/>
  <c r="V114" i="8"/>
  <c r="V115" i="8"/>
  <c r="V96" i="8"/>
  <c r="V97" i="8"/>
  <c r="V98" i="8"/>
  <c r="V99" i="8"/>
  <c r="U112" i="8"/>
  <c r="U113" i="8"/>
  <c r="U114" i="8"/>
  <c r="U115" i="8"/>
  <c r="T112" i="8"/>
  <c r="T113" i="8"/>
  <c r="T114" i="8"/>
  <c r="T115" i="8"/>
  <c r="S112" i="8"/>
  <c r="S113" i="8"/>
  <c r="S114" i="8"/>
  <c r="S115" i="8"/>
  <c r="U96" i="8"/>
  <c r="U97" i="8"/>
  <c r="U98" i="8"/>
  <c r="U99" i="8"/>
  <c r="T96" i="8"/>
  <c r="T97" i="8"/>
  <c r="T98" i="8"/>
  <c r="T99" i="8"/>
  <c r="S96" i="8"/>
  <c r="S97" i="8"/>
  <c r="S98" i="8"/>
  <c r="S99" i="8"/>
  <c r="Z66" i="8"/>
  <c r="V208" i="8"/>
  <c r="V207" i="8"/>
  <c r="V206" i="8"/>
  <c r="U208" i="8"/>
  <c r="U207" i="8"/>
  <c r="U206" i="8"/>
  <c r="T208" i="8"/>
  <c r="T207" i="8"/>
  <c r="T206" i="8"/>
  <c r="S207" i="8"/>
  <c r="S208" i="8"/>
  <c r="V204" i="8"/>
  <c r="U204" i="8"/>
  <c r="T204" i="8"/>
  <c r="T179" i="8"/>
  <c r="U179" i="8"/>
  <c r="V179" i="8"/>
  <c r="T180" i="8"/>
  <c r="U180" i="8"/>
  <c r="V180" i="8"/>
  <c r="T181" i="8"/>
  <c r="U181" i="8"/>
  <c r="V181" i="8"/>
  <c r="T182" i="8"/>
  <c r="U182" i="8"/>
  <c r="V182" i="8"/>
  <c r="T183" i="8"/>
  <c r="U183" i="8"/>
  <c r="V183" i="8"/>
  <c r="T184" i="8"/>
  <c r="U184" i="8"/>
  <c r="V184" i="8"/>
  <c r="T185" i="8"/>
  <c r="U185" i="8"/>
  <c r="V185" i="8"/>
  <c r="T186" i="8"/>
  <c r="U186" i="8"/>
  <c r="V186" i="8"/>
  <c r="T187" i="8"/>
  <c r="U187" i="8"/>
  <c r="V187" i="8"/>
  <c r="T188" i="8"/>
  <c r="U188" i="8"/>
  <c r="V188" i="8"/>
  <c r="T189" i="8"/>
  <c r="U189" i="8"/>
  <c r="V189" i="8"/>
  <c r="V178" i="8"/>
  <c r="U178" i="8"/>
  <c r="T178" i="8"/>
  <c r="S178" i="8"/>
  <c r="S179" i="8"/>
  <c r="S180" i="8"/>
  <c r="S182" i="8"/>
  <c r="S184" i="8"/>
  <c r="S185" i="8"/>
  <c r="S187" i="8"/>
  <c r="S189" i="8"/>
  <c r="T68" i="8"/>
  <c r="U68" i="8"/>
  <c r="V68" i="8"/>
  <c r="T69" i="8"/>
  <c r="U69" i="8"/>
  <c r="V69" i="8"/>
  <c r="V66" i="8"/>
  <c r="V70" i="8"/>
  <c r="T70" i="8"/>
  <c r="U70" i="8"/>
  <c r="T101" i="8"/>
  <c r="U101" i="8"/>
  <c r="V101" i="8"/>
  <c r="T102" i="8"/>
  <c r="U102" i="8"/>
  <c r="V102" i="8"/>
  <c r="T117" i="8"/>
  <c r="U117" i="8"/>
  <c r="V117" i="8"/>
  <c r="T118" i="8"/>
  <c r="U118" i="8"/>
  <c r="V118" i="8"/>
  <c r="V131" i="8"/>
  <c r="V132" i="8"/>
  <c r="V130" i="8"/>
  <c r="V133" i="8"/>
  <c r="V135" i="8"/>
  <c r="V136" i="8"/>
  <c r="V137" i="8"/>
  <c r="V138" i="8"/>
  <c r="V140" i="8"/>
  <c r="V141" i="8"/>
  <c r="V142" i="8"/>
  <c r="V143" i="8"/>
  <c r="V145" i="8"/>
  <c r="V147" i="8"/>
  <c r="V148" i="8"/>
  <c r="V149" i="8"/>
  <c r="V150" i="8"/>
  <c r="V152" i="8"/>
  <c r="V153" i="8"/>
  <c r="V154" i="8"/>
  <c r="V155" i="8"/>
  <c r="V157" i="8"/>
  <c r="V159" i="8"/>
  <c r="U131" i="8"/>
  <c r="U132" i="8"/>
  <c r="U133" i="8"/>
  <c r="U135" i="8"/>
  <c r="U136" i="8"/>
  <c r="U137" i="8"/>
  <c r="U138" i="8"/>
  <c r="U140" i="8"/>
  <c r="U141" i="8"/>
  <c r="U142" i="8"/>
  <c r="U143" i="8"/>
  <c r="U145" i="8"/>
  <c r="U147" i="8"/>
  <c r="U148" i="8"/>
  <c r="U149" i="8"/>
  <c r="U150" i="8"/>
  <c r="U152" i="8"/>
  <c r="U153" i="8"/>
  <c r="U154" i="8"/>
  <c r="U155" i="8"/>
  <c r="U157" i="8"/>
  <c r="U159" i="8"/>
  <c r="U130" i="8"/>
  <c r="T131" i="8"/>
  <c r="T132" i="8"/>
  <c r="T133" i="8"/>
  <c r="T135" i="8"/>
  <c r="T136" i="8"/>
  <c r="T137" i="8"/>
  <c r="T138" i="8"/>
  <c r="T140" i="8"/>
  <c r="T141" i="8"/>
  <c r="T142" i="8"/>
  <c r="T143" i="8"/>
  <c r="T145" i="8"/>
  <c r="T147" i="8"/>
  <c r="T148" i="8"/>
  <c r="T149" i="8"/>
  <c r="T150" i="8"/>
  <c r="T152" i="8"/>
  <c r="T153" i="8"/>
  <c r="T154" i="8"/>
  <c r="T155" i="8"/>
  <c r="T157" i="8"/>
  <c r="T159" i="8"/>
  <c r="T130" i="8"/>
  <c r="S130" i="8"/>
  <c r="S131" i="8"/>
  <c r="S132" i="8"/>
  <c r="S133" i="8"/>
  <c r="S135" i="8"/>
  <c r="S136" i="8"/>
  <c r="S137" i="8"/>
  <c r="S138" i="8"/>
  <c r="S140" i="8"/>
  <c r="S141" i="8"/>
  <c r="S142" i="8"/>
  <c r="S143" i="8"/>
  <c r="S145" i="8"/>
  <c r="S147" i="8"/>
  <c r="S148" i="8"/>
  <c r="S149" i="8"/>
  <c r="S150" i="8"/>
  <c r="S152" i="8"/>
  <c r="S153" i="8"/>
  <c r="S154" i="8"/>
  <c r="S155" i="8"/>
  <c r="S157" i="8"/>
  <c r="S159" i="8"/>
  <c r="V108" i="8"/>
  <c r="U108" i="8"/>
  <c r="T108" i="8"/>
  <c r="V92" i="8"/>
  <c r="U92" i="8"/>
  <c r="T92" i="8"/>
  <c r="U66" i="8"/>
  <c r="T66" i="8"/>
  <c r="I82" i="4"/>
  <c r="I83" i="4"/>
  <c r="E59" i="13"/>
  <c r="G59" i="13"/>
  <c r="G56" i="13"/>
  <c r="C57" i="13"/>
  <c r="F57" i="13"/>
  <c r="C59" i="13"/>
  <c r="D59" i="13"/>
  <c r="C67" i="13"/>
  <c r="G67" i="13"/>
  <c r="C66" i="13"/>
  <c r="F66" i="13"/>
  <c r="C65" i="13"/>
  <c r="G65" i="13"/>
  <c r="C64" i="13"/>
  <c r="G64" i="13"/>
  <c r="E60" i="13"/>
  <c r="G60" i="13"/>
  <c r="C49" i="13"/>
  <c r="D49" i="13"/>
  <c r="C50" i="13"/>
  <c r="F50" i="13"/>
  <c r="C48" i="13"/>
  <c r="C42" i="13"/>
  <c r="H42" i="13"/>
  <c r="C41" i="13"/>
  <c r="F41" i="13"/>
  <c r="C40" i="13"/>
  <c r="G40" i="13"/>
  <c r="C39" i="13"/>
  <c r="H39" i="13"/>
  <c r="C38" i="13"/>
  <c r="H38" i="13"/>
  <c r="C32" i="13"/>
  <c r="G32" i="13"/>
  <c r="C31" i="13"/>
  <c r="G31" i="13"/>
  <c r="C30" i="13"/>
  <c r="D30" i="13"/>
  <c r="C29" i="13"/>
  <c r="E29" i="13"/>
  <c r="L130" i="11"/>
  <c r="F130" i="11"/>
  <c r="B109" i="11"/>
  <c r="B110" i="11"/>
  <c r="B111" i="11"/>
  <c r="B112" i="11"/>
  <c r="B113" i="11"/>
  <c r="B114" i="11"/>
  <c r="B115" i="11"/>
  <c r="B116" i="11"/>
  <c r="B117" i="11"/>
  <c r="B118" i="11"/>
  <c r="B119" i="11"/>
  <c r="B120" i="11"/>
  <c r="B121" i="11"/>
  <c r="B122" i="11"/>
  <c r="B123" i="11"/>
  <c r="B124" i="11"/>
  <c r="B125" i="11"/>
  <c r="B126" i="11"/>
  <c r="A58" i="3"/>
  <c r="A59" i="3"/>
  <c r="A49" i="12"/>
  <c r="A53" i="12"/>
  <c r="A54" i="12"/>
  <c r="A55" i="12"/>
  <c r="A56" i="12"/>
  <c r="A57" i="12"/>
  <c r="A58" i="12"/>
  <c r="A59" i="12"/>
  <c r="A65" i="12"/>
  <c r="E32" i="6"/>
  <c r="E28" i="6"/>
  <c r="S204" i="8"/>
  <c r="S92" i="8"/>
  <c r="S101" i="8"/>
  <c r="S102" i="8"/>
  <c r="S118" i="8"/>
  <c r="S108" i="8"/>
  <c r="S117" i="8"/>
  <c r="S66" i="8"/>
  <c r="S68" i="8"/>
  <c r="S69" i="8"/>
  <c r="S70" i="8"/>
  <c r="E31" i="13"/>
  <c r="E32" i="13"/>
  <c r="E65" i="13"/>
  <c r="F31" i="13"/>
  <c r="F32" i="13"/>
  <c r="G38" i="13"/>
  <c r="D32" i="13"/>
  <c r="A79" i="10"/>
  <c r="F65" i="13"/>
  <c r="E50" i="13"/>
  <c r="G42" i="13"/>
  <c r="E48" i="13"/>
  <c r="G29" i="13"/>
  <c r="D50" i="13"/>
  <c r="E42" i="13"/>
  <c r="F40" i="13"/>
  <c r="D64" i="13"/>
  <c r="E64" i="13"/>
  <c r="D133" i="10"/>
  <c r="N130" i="11"/>
  <c r="P130" i="11"/>
  <c r="A47" i="10"/>
  <c r="A218" i="10"/>
  <c r="I134" i="4"/>
  <c r="D40" i="13"/>
  <c r="E40" i="13"/>
  <c r="D65" i="13"/>
  <c r="F67" i="13"/>
  <c r="F42" i="13"/>
  <c r="F59" i="13"/>
  <c r="H40" i="13"/>
  <c r="I73" i="4"/>
  <c r="A172" i="1"/>
  <c r="A177" i="1"/>
  <c r="A183" i="1"/>
  <c r="X283" i="8"/>
  <c r="F60" i="13"/>
  <c r="F38" i="13"/>
  <c r="E229" i="15"/>
  <c r="E67" i="13"/>
  <c r="E49" i="13"/>
  <c r="D41" i="13"/>
  <c r="D31" i="13"/>
  <c r="D38" i="13"/>
  <c r="F29" i="13"/>
  <c r="E224" i="15"/>
  <c r="E230" i="15"/>
  <c r="E226" i="15"/>
  <c r="E231" i="15"/>
  <c r="D29" i="13"/>
  <c r="E41" i="13"/>
  <c r="D67" i="13"/>
  <c r="E38" i="13"/>
  <c r="D42" i="13"/>
  <c r="E56" i="13"/>
  <c r="E228" i="15"/>
  <c r="S209" i="8"/>
  <c r="T209" i="8"/>
  <c r="U190" i="8"/>
  <c r="T283" i="8"/>
  <c r="P118" i="1"/>
  <c r="E39" i="13"/>
  <c r="F49" i="13"/>
  <c r="D66" i="13"/>
  <c r="G41" i="13"/>
  <c r="E66" i="13"/>
  <c r="F64" i="13"/>
  <c r="D39" i="13"/>
  <c r="H41" i="13"/>
  <c r="F48" i="13"/>
  <c r="G47" i="13"/>
  <c r="G66" i="13"/>
  <c r="D48" i="13"/>
  <c r="E30" i="13"/>
  <c r="G39" i="13"/>
  <c r="F30" i="13"/>
  <c r="F39" i="13"/>
  <c r="E48" i="10"/>
  <c r="F48" i="10"/>
  <c r="D81" i="10"/>
  <c r="Z71" i="8"/>
  <c r="T65" i="1"/>
  <c r="O118" i="1"/>
  <c r="Q65" i="1"/>
  <c r="R65" i="1"/>
  <c r="P65" i="1"/>
  <c r="W159" i="11"/>
  <c r="W131" i="11"/>
  <c r="AC288" i="10"/>
  <c r="Z202" i="10"/>
  <c r="AC117" i="10"/>
  <c r="AC248" i="10"/>
  <c r="Z248" i="10"/>
  <c r="AC202" i="10"/>
  <c r="Z162" i="10"/>
  <c r="AF162" i="10"/>
  <c r="Z117" i="10"/>
  <c r="AC77" i="10"/>
  <c r="AA165" i="11"/>
  <c r="AA169" i="11"/>
  <c r="AA173" i="11"/>
  <c r="AA177" i="11"/>
  <c r="AA181" i="11"/>
  <c r="S131" i="11"/>
  <c r="AA168" i="11"/>
  <c r="AA172" i="11"/>
  <c r="AA176" i="11"/>
  <c r="AA180" i="11"/>
  <c r="AA182" i="11"/>
  <c r="T131" i="11"/>
  <c r="AA167" i="11"/>
  <c r="AA171" i="11"/>
  <c r="AA175" i="11"/>
  <c r="AA179" i="11"/>
  <c r="R159" i="11"/>
  <c r="U131" i="11"/>
  <c r="AA166" i="11"/>
  <c r="AA170" i="11"/>
  <c r="AA174" i="11"/>
  <c r="AA178" i="11"/>
  <c r="R187" i="11"/>
  <c r="R131" i="11"/>
  <c r="Y131" i="11"/>
  <c r="S187" i="11"/>
  <c r="T187" i="11"/>
  <c r="U187" i="11"/>
  <c r="W187" i="11"/>
  <c r="Y187" i="11"/>
  <c r="T159" i="11"/>
  <c r="Y159" i="11"/>
  <c r="S159" i="11"/>
  <c r="U159" i="11"/>
  <c r="O152" i="1"/>
  <c r="V118" i="1"/>
  <c r="V65" i="1"/>
  <c r="O65" i="1"/>
  <c r="U71" i="8"/>
  <c r="S71" i="8"/>
  <c r="T71" i="8"/>
  <c r="X71" i="8"/>
  <c r="V71" i="8"/>
  <c r="T160" i="8"/>
  <c r="P152" i="1"/>
  <c r="Q84" i="1"/>
  <c r="Q152" i="1"/>
  <c r="T152" i="1"/>
  <c r="T84" i="1"/>
  <c r="T118" i="1"/>
  <c r="R84" i="1"/>
  <c r="R118" i="1"/>
  <c r="V152" i="1"/>
  <c r="R152" i="1"/>
  <c r="P84" i="1"/>
  <c r="O84" i="1"/>
  <c r="N158" i="11"/>
  <c r="P158" i="11"/>
  <c r="AF77" i="10"/>
  <c r="V84" i="1"/>
  <c r="U209" i="8"/>
  <c r="X209" i="8"/>
  <c r="V209" i="8"/>
  <c r="Z209" i="8"/>
  <c r="X190" i="8"/>
  <c r="S160" i="8"/>
  <c r="U160" i="8"/>
  <c r="U103" i="8"/>
  <c r="V119" i="8"/>
  <c r="AF288" i="10"/>
  <c r="Z77" i="10"/>
  <c r="D166" i="10"/>
  <c r="AC162" i="10"/>
  <c r="AF248" i="10"/>
  <c r="AF117" i="10"/>
  <c r="AF202" i="10"/>
  <c r="Z288" i="10"/>
  <c r="D252" i="10"/>
  <c r="D219" i="10"/>
  <c r="S103" i="8"/>
  <c r="Z160" i="8"/>
  <c r="Z119" i="8"/>
  <c r="U283" i="8"/>
  <c r="V283" i="8"/>
  <c r="Z283" i="8"/>
  <c r="S190" i="8"/>
  <c r="U119" i="8"/>
  <c r="V190" i="8"/>
  <c r="X160" i="8"/>
  <c r="S283" i="8"/>
  <c r="Q118" i="1"/>
  <c r="V160" i="8"/>
  <c r="Z190" i="8"/>
  <c r="T190" i="8"/>
  <c r="G57" i="13"/>
  <c r="C60" i="13"/>
  <c r="D60" i="13"/>
  <c r="E252" i="10"/>
  <c r="E219" i="10"/>
  <c r="S119" i="8"/>
  <c r="G30" i="13"/>
  <c r="X103" i="8"/>
  <c r="T119" i="8"/>
  <c r="X119" i="8"/>
  <c r="A90" i="8"/>
  <c r="A106" i="8"/>
  <c r="A128" i="8"/>
  <c r="A176" i="8"/>
  <c r="A63" i="8"/>
  <c r="A55" i="13"/>
  <c r="A46" i="13"/>
  <c r="A36" i="13"/>
  <c r="Z103" i="8"/>
  <c r="T103" i="8"/>
  <c r="V103" i="8"/>
  <c r="A189" i="1"/>
  <c r="A190" i="1"/>
  <c r="C58" i="13"/>
  <c r="D58" i="13"/>
  <c r="E57" i="13"/>
  <c r="E133" i="10"/>
  <c r="F81" i="10"/>
  <c r="G50" i="13"/>
  <c r="C51" i="13"/>
  <c r="Z289" i="10"/>
  <c r="E81" i="10"/>
  <c r="E166" i="10"/>
  <c r="G48" i="13"/>
  <c r="AC118" i="10"/>
  <c r="AC289" i="10"/>
  <c r="Z203" i="10"/>
  <c r="AF203" i="10"/>
  <c r="AC203" i="10"/>
  <c r="Z118" i="10"/>
  <c r="AF118" i="10"/>
  <c r="AF289" i="10"/>
  <c r="F166" i="10"/>
  <c r="F252" i="10"/>
  <c r="F219" i="10"/>
  <c r="G48" i="10"/>
  <c r="F133" i="10"/>
  <c r="D57" i="13"/>
  <c r="G81" i="10"/>
  <c r="E51" i="13"/>
  <c r="F51" i="13"/>
  <c r="G51" i="13"/>
  <c r="D51" i="13"/>
  <c r="G133" i="10"/>
  <c r="G219" i="10"/>
  <c r="G166" i="10"/>
  <c r="H48" i="10"/>
  <c r="G252" i="10"/>
  <c r="H81" i="10"/>
  <c r="H219" i="10"/>
  <c r="I48" i="10"/>
  <c r="H252" i="10"/>
  <c r="H133" i="10"/>
  <c r="H166" i="10"/>
  <c r="I81" i="10"/>
  <c r="I252" i="10"/>
  <c r="J48" i="10"/>
  <c r="I219" i="10"/>
  <c r="I166" i="10"/>
  <c r="I133" i="10"/>
  <c r="J81" i="10"/>
  <c r="J166" i="10"/>
  <c r="J252" i="10"/>
  <c r="J219" i="10"/>
  <c r="K48" i="10"/>
  <c r="J133" i="10"/>
  <c r="K81" i="10"/>
  <c r="K252" i="10"/>
  <c r="K133" i="10"/>
  <c r="K219" i="10"/>
  <c r="L48" i="10"/>
  <c r="K166" i="10"/>
  <c r="L81" i="10"/>
  <c r="L219" i="10"/>
  <c r="L133" i="10"/>
  <c r="L166" i="10"/>
  <c r="L252" i="10"/>
  <c r="M48" i="10"/>
  <c r="M81" i="10"/>
  <c r="M166" i="10"/>
  <c r="M252" i="10"/>
  <c r="N48" i="10"/>
  <c r="M219" i="10"/>
  <c r="M133" i="10"/>
  <c r="N81" i="10"/>
  <c r="N133" i="10"/>
  <c r="N219" i="10"/>
  <c r="N252" i="10"/>
  <c r="N166" i="10"/>
  <c r="O48" i="10"/>
  <c r="O81" i="10"/>
  <c r="O166" i="10"/>
  <c r="O133" i="10"/>
  <c r="O252" i="10"/>
  <c r="P48" i="10"/>
  <c r="O219" i="10"/>
  <c r="P81" i="10"/>
  <c r="Q48" i="10"/>
  <c r="P219" i="10"/>
  <c r="P166" i="10"/>
  <c r="P133" i="10"/>
  <c r="P252" i="10"/>
  <c r="Q81" i="10"/>
  <c r="R48" i="10"/>
  <c r="Q166" i="10"/>
  <c r="Q252" i="10"/>
  <c r="Q219" i="10"/>
  <c r="Q133" i="10"/>
  <c r="R81" i="10"/>
  <c r="R133" i="10"/>
  <c r="R166" i="10"/>
  <c r="R219" i="10"/>
  <c r="R252" i="10"/>
  <c r="S48" i="10"/>
  <c r="T48" i="10"/>
  <c r="T133" i="10"/>
  <c r="S81" i="10"/>
  <c r="S166" i="10"/>
  <c r="S252" i="10"/>
  <c r="S219" i="10"/>
  <c r="S133" i="10"/>
  <c r="U48" i="10"/>
  <c r="V48" i="10"/>
  <c r="T252" i="10"/>
  <c r="T219" i="10"/>
  <c r="U81" i="10"/>
  <c r="T81" i="10"/>
  <c r="T166" i="10"/>
  <c r="U219" i="10"/>
  <c r="U166" i="10"/>
  <c r="U133" i="10"/>
  <c r="U252" i="10"/>
  <c r="V252" i="10"/>
  <c r="V133" i="10"/>
  <c r="V219" i="10"/>
  <c r="V81" i="10"/>
  <c r="V166" i="10"/>
  <c r="I52" i="20"/>
  <c r="I54" i="20"/>
  <c r="J52" i="20"/>
  <c r="K66" i="8"/>
  <c r="J54" i="20"/>
  <c r="L68" i="8"/>
  <c r="K68" i="8"/>
  <c r="L66" i="8"/>
  <c r="K54" i="20"/>
  <c r="H54" i="20"/>
  <c r="I55" i="20"/>
  <c r="K69" i="8"/>
  <c r="J68" i="8"/>
  <c r="J55" i="20"/>
  <c r="M68" i="8"/>
  <c r="H52" i="20"/>
  <c r="K52" i="20"/>
  <c r="H55" i="20"/>
  <c r="L69" i="8"/>
  <c r="M66" i="8"/>
  <c r="J66" i="8"/>
  <c r="J69" i="8"/>
  <c r="K55" i="20"/>
  <c r="M69" i="8"/>
  <c r="J56" i="20"/>
  <c r="L70" i="8"/>
  <c r="I56" i="20"/>
  <c r="K70" i="8"/>
  <c r="K56" i="20"/>
  <c r="H56" i="20"/>
  <c r="J70" i="8"/>
  <c r="M70" i="8"/>
  <c r="I51" i="20"/>
  <c r="J51" i="20"/>
  <c r="H53" i="20"/>
  <c r="I53" i="20"/>
  <c r="K65" i="8"/>
  <c r="K53" i="20"/>
  <c r="L65" i="8"/>
  <c r="J53" i="20"/>
  <c r="J67" i="8"/>
  <c r="L67" i="8"/>
  <c r="M67" i="8"/>
  <c r="K67" i="8"/>
  <c r="M54" i="20"/>
  <c r="K51" i="20"/>
  <c r="H51" i="20"/>
  <c r="M53" i="20"/>
  <c r="O68" i="8"/>
  <c r="O54" i="20"/>
  <c r="J65" i="8"/>
  <c r="O67" i="8"/>
  <c r="O53" i="20"/>
  <c r="M65" i="8"/>
  <c r="M52" i="20"/>
  <c r="Q68" i="8"/>
  <c r="M51" i="20"/>
  <c r="Q67" i="8"/>
  <c r="M55" i="20"/>
  <c r="O66" i="8"/>
  <c r="O52" i="20"/>
  <c r="O65" i="8"/>
  <c r="O51" i="20"/>
  <c r="Q66" i="8"/>
  <c r="O69" i="8"/>
  <c r="O55" i="20"/>
  <c r="Q65" i="8"/>
  <c r="Q69" i="8"/>
  <c r="M56" i="20"/>
  <c r="O70" i="8"/>
  <c r="O56" i="20"/>
  <c r="Q70" i="8"/>
  <c r="AE270" i="10"/>
  <c r="AE237" i="10"/>
  <c r="AE221" i="10"/>
  <c r="AE230" i="10"/>
  <c r="AE236" i="10"/>
  <c r="AE155" i="10"/>
  <c r="AE260" i="10"/>
  <c r="AE238" i="10"/>
  <c r="AE182" i="10"/>
  <c r="AE255" i="10"/>
  <c r="AE148" i="10"/>
  <c r="AE175" i="10"/>
  <c r="AE186" i="10"/>
  <c r="AE283" i="10"/>
  <c r="AE161" i="10"/>
  <c r="AE152" i="10"/>
  <c r="AE274" i="10"/>
  <c r="AE183" i="10"/>
  <c r="AE197" i="10"/>
  <c r="AE145" i="10"/>
  <c r="AE259" i="10"/>
  <c r="AE180" i="10"/>
  <c r="AE174" i="10"/>
  <c r="AE160" i="10"/>
  <c r="AE169" i="10"/>
  <c r="AE199" i="10"/>
  <c r="AE91" i="10"/>
  <c r="AE109" i="10"/>
  <c r="AE110" i="10"/>
  <c r="AE53" i="10"/>
  <c r="AE60" i="10"/>
  <c r="AE67" i="10"/>
  <c r="AE64" i="10"/>
  <c r="AE92" i="10"/>
  <c r="AE52" i="10"/>
  <c r="AE74" i="10"/>
  <c r="AE84" i="10"/>
  <c r="AE94" i="10"/>
  <c r="AE54" i="10"/>
  <c r="AE102" i="10"/>
  <c r="AE75" i="10"/>
  <c r="AE254" i="10"/>
  <c r="AE256" i="10"/>
  <c r="AE257" i="10"/>
  <c r="AE231" i="10"/>
  <c r="AE245" i="10"/>
  <c r="AE242" i="10"/>
  <c r="AE279" i="10"/>
  <c r="AE268" i="10"/>
  <c r="AE244" i="10"/>
  <c r="AE264" i="10"/>
  <c r="AE263" i="10"/>
  <c r="AE201" i="10"/>
  <c r="AE243" i="10"/>
  <c r="AE267" i="10"/>
  <c r="AE144" i="10"/>
  <c r="AE225" i="10"/>
  <c r="AE262" i="10"/>
  <c r="AE266" i="10"/>
  <c r="AE285" i="10"/>
  <c r="AE233" i="10"/>
  <c r="AE172" i="10"/>
  <c r="AE195" i="10"/>
  <c r="AE190" i="10"/>
  <c r="AE141" i="10"/>
  <c r="AE142" i="10"/>
  <c r="AE88" i="10"/>
  <c r="AE65" i="10"/>
  <c r="AE87" i="10"/>
  <c r="AE97" i="10"/>
  <c r="AE90" i="10"/>
  <c r="AE101" i="10"/>
  <c r="AE70" i="10"/>
  <c r="AE76" i="10"/>
  <c r="AE115" i="10"/>
  <c r="AE66" i="10"/>
  <c r="AE111" i="10"/>
  <c r="AE55" i="10"/>
  <c r="AE69" i="10"/>
  <c r="AE63" i="10"/>
  <c r="AE61" i="10"/>
  <c r="AE228" i="10"/>
  <c r="AE143" i="10"/>
  <c r="AE151" i="10"/>
  <c r="AE196" i="10"/>
  <c r="AE184" i="10"/>
  <c r="AE282" i="10"/>
  <c r="AE223" i="10"/>
  <c r="AE269" i="10"/>
  <c r="AE138" i="10"/>
  <c r="AE194" i="10"/>
  <c r="AE227" i="10"/>
  <c r="AE224" i="10"/>
  <c r="AE272" i="10"/>
  <c r="AE278" i="10"/>
  <c r="AE146" i="10"/>
  <c r="AE178" i="10"/>
  <c r="AE198" i="10"/>
  <c r="AE273" i="10"/>
  <c r="AE193" i="10"/>
  <c r="AE271" i="10"/>
  <c r="AE153" i="10"/>
  <c r="AE149" i="10"/>
  <c r="AE185" i="10"/>
  <c r="AE159" i="10"/>
  <c r="AE179" i="10"/>
  <c r="AE191" i="10"/>
  <c r="AE239" i="10"/>
  <c r="AE147" i="10"/>
  <c r="AE73" i="10"/>
  <c r="AE86" i="10"/>
  <c r="AE56" i="10"/>
  <c r="AE89" i="10"/>
  <c r="AE113" i="10"/>
  <c r="AE72" i="10"/>
  <c r="AE114" i="10"/>
  <c r="AE100" i="10"/>
  <c r="AE58" i="10"/>
  <c r="AE103" i="10"/>
  <c r="AE107" i="10"/>
  <c r="AE93" i="10"/>
  <c r="AE98" i="10"/>
  <c r="AE62" i="10"/>
  <c r="AE51" i="10"/>
  <c r="AE258" i="10"/>
  <c r="AE280" i="10"/>
  <c r="AE286" i="10"/>
  <c r="AE240" i="10"/>
  <c r="AE284" i="10"/>
  <c r="AE181" i="10"/>
  <c r="AE277" i="10"/>
  <c r="AE229" i="10"/>
  <c r="AE157" i="10"/>
  <c r="AE171" i="10"/>
  <c r="AE261" i="10"/>
  <c r="AE241" i="10"/>
  <c r="AE187" i="10"/>
  <c r="AE192" i="10"/>
  <c r="AE232" i="10"/>
  <c r="AE222" i="10"/>
  <c r="AE177" i="10"/>
  <c r="AE200" i="10"/>
  <c r="AE234" i="10"/>
  <c r="AE140" i="10"/>
  <c r="AE139" i="10"/>
  <c r="AE173" i="10"/>
  <c r="AE281" i="10"/>
  <c r="AE247" i="10"/>
  <c r="AE188" i="10"/>
  <c r="AE235" i="10"/>
  <c r="AE265" i="10"/>
  <c r="AE170" i="10"/>
  <c r="AE276" i="10"/>
  <c r="AE176" i="10"/>
  <c r="AE106" i="10"/>
  <c r="AE96" i="10"/>
  <c r="AE95" i="10"/>
  <c r="AE50" i="10"/>
  <c r="AE85" i="10"/>
  <c r="AE83" i="10"/>
  <c r="AE99" i="10"/>
  <c r="AE104" i="10"/>
  <c r="AE57" i="10"/>
  <c r="AE116" i="10"/>
  <c r="AE59" i="10"/>
  <c r="AE105" i="10"/>
  <c r="AE68" i="10"/>
  <c r="AE112" i="10"/>
  <c r="AE108" i="10"/>
  <c r="AE71" i="10"/>
  <c r="AE189" i="10"/>
  <c r="AE158" i="10"/>
  <c r="AE150" i="10"/>
  <c r="AE137" i="10"/>
  <c r="AE275" i="10"/>
  <c r="AE287" i="10"/>
  <c r="AE156" i="10"/>
  <c r="AE135" i="10"/>
  <c r="AE168" i="10"/>
  <c r="AE246" i="10"/>
  <c r="AE226" i="10"/>
  <c r="AE154" i="10"/>
  <c r="AE136" i="10"/>
</calcChain>
</file>

<file path=xl/comments1.xml><?xml version="1.0" encoding="utf-8"?>
<comments xmlns="http://schemas.openxmlformats.org/spreadsheetml/2006/main">
  <authors>
    <author>m186417</author>
    <author>Louise Rawlings</author>
    <author>steve</author>
  </authors>
  <commentList>
    <comment ref="D64" authorId="0">
      <text>
        <r>
          <rPr>
            <sz val="9"/>
            <color indexed="81"/>
            <rFont val="Tahoma"/>
            <family val="2"/>
          </rPr>
          <t>Products of agriculture, horticulture, including living plants, unmanufactured tobacco; live animals and animal products</t>
        </r>
      </text>
    </comment>
    <comment ref="D65" authorId="0">
      <text>
        <r>
          <rPr>
            <sz val="9"/>
            <color indexed="81"/>
            <rFont val="Tahoma"/>
            <family val="2"/>
          </rPr>
          <t xml:space="preserve">Wood in the rough, other forestry products
</t>
        </r>
      </text>
    </comment>
    <comment ref="D66" authorId="0">
      <text>
        <r>
          <rPr>
            <sz val="9"/>
            <color indexed="81"/>
            <rFont val="Tahoma"/>
            <family val="2"/>
          </rPr>
          <t xml:space="preserve">Aquatic animals, live, fresh or chilled, not prepared for consumption
</t>
        </r>
      </text>
    </comment>
    <comment ref="D71" authorId="1">
      <text>
        <r>
          <rPr>
            <sz val="9"/>
            <color indexed="81"/>
            <rFont val="Tahoma"/>
            <family val="2"/>
          </rPr>
          <t xml:space="preserve">Prepared meat, fish, fruit, vegetables etc; dairy products; beverages; oils and fats
</t>
        </r>
      </text>
    </comment>
    <comment ref="D73" authorId="1">
      <text>
        <r>
          <rPr>
            <sz val="9"/>
            <color indexed="81"/>
            <rFont val="Tahoma"/>
            <family val="2"/>
          </rPr>
          <t xml:space="preserve">Preparation &amp; spinning of textile fibres, textile weaving, finishing of textiles &amp; wearing
apparel, manufacture of made-up textile articles, except apparel
</t>
        </r>
      </text>
    </comment>
    <comment ref="D75" authorId="1">
      <text>
        <r>
          <rPr>
            <sz val="9"/>
            <color indexed="81"/>
            <rFont val="Tahoma"/>
            <family val="2"/>
          </rPr>
          <t>Includes footwear and imitation leathers or leather substitutes, such as rubber footwear, textile luggage</t>
        </r>
      </text>
    </comment>
    <comment ref="D76" authorId="1">
      <text>
        <r>
          <rPr>
            <sz val="9"/>
            <color indexed="81"/>
            <rFont val="Tahoma"/>
            <family val="2"/>
          </rPr>
          <t xml:space="preserve">Manufacture of wood and of products of wood and cork, except furniture; manufacture of articles of
straw and plaiting materials
</t>
        </r>
      </text>
    </comment>
    <comment ref="D79" authorId="1">
      <text>
        <r>
          <rPr>
            <sz val="9"/>
            <color indexed="81"/>
            <rFont val="Tahoma"/>
            <family val="2"/>
          </rPr>
          <t xml:space="preserve">Fuel oil and gas; lubricating oils. Petroleum gases and other gaseous hydrocarbons, except natural gas. Waste oil . Radioactive elements, isotopes and compounds; radioactive residues.  Fuel elements (cartridges), non-irradiated, for nuclear reactors.  Coke oven prods.
</t>
        </r>
      </text>
    </comment>
    <comment ref="D80" authorId="2">
      <text>
        <r>
          <rPr>
            <sz val="9"/>
            <color indexed="81"/>
            <rFont val="Tahoma"/>
            <family val="2"/>
          </rPr>
          <t>Industrial gases., dyes, pigments.</t>
        </r>
      </text>
    </comment>
    <comment ref="D81" authorId="2">
      <text>
        <r>
          <rPr>
            <sz val="9"/>
            <color indexed="81"/>
            <rFont val="Tahoma"/>
            <family val="2"/>
          </rPr>
          <t>Chemical elements n.e.c.; inorganic acids and compounds. Metallic halogenates; hypochlorites, chlorates and perchlorates.</t>
        </r>
      </text>
    </comment>
    <comment ref="D82" authorId="2">
      <text>
        <r>
          <rPr>
            <sz val="9"/>
            <color indexed="81"/>
            <rFont val="Tahoma"/>
            <family val="2"/>
          </rPr>
          <t>Hydrocarbons/derivatives. Alcohols, phenols, phenol-alcohols and halogenated/ sulphonated/nitrated/ nitrosated derivatives; industrial fatty alcohols. Industrial monocarboxylic fatty acids; carboxylic acids&amp; derivatives. Organic compounds with nitrogen functions. Organo-sulphur compounds and other organo-inorganic compounds; heterocyclic compounds n.e.c.. Ethers, organic peroxides, epoxides, acetals and hemiacetals; other organic compounds.</t>
        </r>
      </text>
    </comment>
    <comment ref="D85" authorId="2">
      <text>
        <r>
          <rPr>
            <sz val="9"/>
            <color indexed="81"/>
            <rFont val="Tahoma"/>
            <family val="2"/>
          </rPr>
          <t>Pesticides and other agro-chemical products.</t>
        </r>
      </text>
    </comment>
    <comment ref="D87" authorId="2">
      <text>
        <r>
          <rPr>
            <sz val="9"/>
            <color indexed="81"/>
            <rFont val="Tahoma"/>
            <family val="2"/>
          </rPr>
          <t>Basic pharmaceutical products. Pharmaceutical preparations.</t>
        </r>
      </text>
    </comment>
    <comment ref="D89" authorId="2">
      <text>
        <r>
          <rPr>
            <sz val="9"/>
            <color indexed="81"/>
            <rFont val="Tahoma"/>
            <family val="2"/>
          </rPr>
          <t>Explosives, glues, gelatines, essential oils, photo chemicals, others nec.</t>
        </r>
      </text>
    </comment>
    <comment ref="D90" authorId="2">
      <text>
        <r>
          <rPr>
            <sz val="9"/>
            <color indexed="81"/>
            <rFont val="Tahoma"/>
            <family val="2"/>
          </rPr>
          <t>Synthetic fibres. Cellulosic and other artificial fibres.  Waste of man-made fibres.</t>
        </r>
      </text>
    </comment>
    <comment ref="D94" authorId="2">
      <text>
        <r>
          <rPr>
            <sz val="9"/>
            <color indexed="81"/>
            <rFont val="Tahoma"/>
            <family val="2"/>
          </rPr>
          <t>Non-refractory ceramic goods other than for construction purposes; refractory ceramic products. Ceramic tiles and flags</t>
        </r>
      </text>
    </comment>
    <comment ref="D95" authorId="2">
      <text>
        <r>
          <rPr>
            <sz val="9"/>
            <color indexed="81"/>
            <rFont val="Tahoma"/>
            <family val="2"/>
          </rPr>
          <t>Bricks, tiles and construction products, in baked clay</t>
        </r>
      </text>
    </comment>
    <comment ref="D97" authorId="2">
      <text>
        <r>
          <rPr>
            <sz val="9"/>
            <color indexed="81"/>
            <rFont val="Tahoma"/>
            <family val="2"/>
          </rPr>
          <t>Articles of concrete, plaster and cement . Cut, shaped and finished ornamental and building stone and articles thereof. Other non-metallic mineral products</t>
        </r>
      </text>
    </comment>
    <comment ref="D98" authorId="2">
      <text>
        <r>
          <rPr>
            <sz val="9"/>
            <color indexed="81"/>
            <rFont val="Tahoma"/>
            <family val="2"/>
          </rPr>
          <t>Basic iron and steel and ferro-alloys. Tubes.</t>
        </r>
      </text>
    </comment>
    <comment ref="D99" authorId="2">
      <text>
        <r>
          <rPr>
            <sz val="9"/>
            <color indexed="81"/>
            <rFont val="Tahoma"/>
            <family val="2"/>
          </rPr>
          <t>Precious metals. Aluminium and aluminium products. Lead, zinc, tin and products thereof. Copper and Nickel prods.</t>
        </r>
      </text>
    </comment>
    <comment ref="D100" authorId="2">
      <text>
        <r>
          <rPr>
            <sz val="9"/>
            <color indexed="81"/>
            <rFont val="Tahoma"/>
            <family val="2"/>
          </rPr>
          <t>Foundry work services. Casting of iron, steel, light metals, other non-ferrous.</t>
        </r>
      </text>
    </comment>
    <comment ref="D101" authorId="2">
      <text>
        <r>
          <rPr>
            <sz val="9"/>
            <color indexed="81"/>
            <rFont val="Tahoma"/>
            <family val="2"/>
          </rPr>
          <t>Structural metal products. Tanks, reservoirs and containers of metal; central heating radiators and boilers. Steam generators, except central heating hot water boilers. Forging, pressing, stamping and roll forming services of metal; powder metallurgy. Treatment and coating services of metal; general mechanical engineering services. Cutlery, tools and general hardware. Other fabricated prods.</t>
        </r>
      </text>
    </comment>
    <comment ref="D102" authorId="2">
      <text>
        <r>
          <rPr>
            <sz val="9"/>
            <color indexed="81"/>
            <rFont val="Tahoma"/>
            <family val="2"/>
          </rPr>
          <t xml:space="preserve">Machinery for the production and use of mechanical power, except aircraft, vehicle and cycle engines. Agricultural and forestry machinery. Weapons. Machine tools. Other special purpose. </t>
        </r>
      </text>
    </comment>
    <comment ref="D104" authorId="2">
      <text>
        <r>
          <rPr>
            <sz val="9"/>
            <color indexed="81"/>
            <rFont val="Tahoma"/>
            <family val="2"/>
          </rPr>
          <t>Electric motors, generators and transformers. Electricity distribution and control apparatus. Insulated wire and cable.  Accumulators, primary cells and primary batteries. Lighting equip.</t>
        </r>
      </text>
    </comment>
    <comment ref="D106" authorId="2">
      <text>
        <r>
          <rPr>
            <sz val="9"/>
            <color indexed="81"/>
            <rFont val="Tahoma"/>
            <family val="2"/>
          </rPr>
          <t>Medical, precision and optical instruments; watches and clocks.</t>
        </r>
      </text>
    </comment>
    <comment ref="D108" authorId="2">
      <text>
        <r>
          <rPr>
            <sz val="9"/>
            <color indexed="81"/>
            <rFont val="Tahoma"/>
            <family val="2"/>
          </rPr>
          <t>Ships, railway roll-stock, aircraft, spacecraft, motorcycles, cycles.</t>
        </r>
      </text>
    </comment>
    <comment ref="D109" authorId="2">
      <text>
        <r>
          <rPr>
            <sz val="9"/>
            <color indexed="81"/>
            <rFont val="Tahoma"/>
            <family val="2"/>
          </rPr>
          <t>Furniture, musical, sports, games, secondary raw materials, shipbreaking.</t>
        </r>
      </text>
    </comment>
    <comment ref="D110" authorId="2">
      <text>
        <r>
          <rPr>
            <sz val="9"/>
            <color indexed="81"/>
            <rFont val="Tahoma"/>
            <family val="2"/>
          </rPr>
          <t>Production and distribution services of electricity.</t>
        </r>
      </text>
    </comment>
    <comment ref="D111" authorId="2">
      <text>
        <r>
          <rPr>
            <sz val="9"/>
            <color indexed="81"/>
            <rFont val="Tahoma"/>
            <family val="2"/>
          </rPr>
          <t>Manufactured gas and distribution services of gaseous fuels through mains. Steam and hot water supply services.</t>
        </r>
      </text>
    </comment>
    <comment ref="D112" authorId="2">
      <text>
        <r>
          <rPr>
            <sz val="9"/>
            <color indexed="81"/>
            <rFont val="Tahoma"/>
            <family val="2"/>
          </rPr>
          <t>Collected and purified water; distribution services of water.</t>
        </r>
      </text>
    </comment>
    <comment ref="D114" authorId="2">
      <text>
        <r>
          <rPr>
            <sz val="9"/>
            <color indexed="81"/>
            <rFont val="Tahoma"/>
            <family val="2"/>
          </rPr>
          <t>Trade, maintenance and repair services of motor vehicles and motorcycles; retail trade services of automotive fuel.</t>
        </r>
      </text>
    </comment>
    <comment ref="D122" authorId="2">
      <text>
        <r>
          <rPr>
            <sz val="9"/>
            <color indexed="81"/>
            <rFont val="Tahoma"/>
            <family val="2"/>
          </rPr>
          <t xml:space="preserve">Cargo handling and storage services. Travel agency and tour operator services; tourist assistance services n.e.c.  Other transport supporting services. </t>
        </r>
      </text>
    </comment>
    <comment ref="D126" authorId="2">
      <text>
        <r>
          <rPr>
            <sz val="9"/>
            <color indexed="81"/>
            <rFont val="Tahoma"/>
            <family val="2"/>
          </rPr>
          <t>Services auxiliary to financial intermediation, insurance and pension funding</t>
        </r>
      </text>
    </comment>
    <comment ref="D130" authorId="2">
      <text>
        <r>
          <rPr>
            <sz val="9"/>
            <color indexed="81"/>
            <rFont val="Tahoma"/>
            <family val="2"/>
          </rPr>
          <t>Research and experimental development services on natural and social sciences, humanities and engineering.</t>
        </r>
      </text>
    </comment>
    <comment ref="D131" authorId="2">
      <text>
        <r>
          <rPr>
            <sz val="9"/>
            <color indexed="81"/>
            <rFont val="Tahoma"/>
            <family val="2"/>
          </rPr>
          <t>Legal, accounting, book-keeping and auditing services; tax consultancy services; market research and public opinion polling services; business and management consultancy services; holdings services. Architectural, engineering and related. Technical testing and analysis. Advertising. Security. Recruitment &amp; HR. Industrial cleaning.</t>
        </r>
      </text>
    </comment>
    <comment ref="D134" authorId="2">
      <text>
        <r>
          <rPr>
            <sz val="9"/>
            <color indexed="81"/>
            <rFont val="Tahoma"/>
            <family val="2"/>
          </rPr>
          <t>Human health. Veterinary services. Social work.</t>
        </r>
      </text>
    </comment>
    <comment ref="D135" authorId="2">
      <text>
        <r>
          <rPr>
            <sz val="9"/>
            <color indexed="81"/>
            <rFont val="Tahoma"/>
            <family val="2"/>
          </rPr>
          <t>Sewage and refuse disposal services, sanitation and similar services</t>
        </r>
      </text>
    </comment>
    <comment ref="D137" authorId="2">
      <text>
        <r>
          <rPr>
            <sz val="9"/>
            <color indexed="81"/>
            <rFont val="Tahoma"/>
            <family val="2"/>
          </rPr>
          <t>Motion picture and video services. Radio and TV services. Library, archives, museums and other cultural services. Sporting and other entertainment / recreational services.</t>
        </r>
      </text>
    </comment>
    <comment ref="D138" authorId="2">
      <text>
        <r>
          <rPr>
            <sz val="9"/>
            <color indexed="81"/>
            <rFont val="Tahoma"/>
            <family val="2"/>
          </rPr>
          <t xml:space="preserve">Washing and dry cleaning services. Hairdressing and other beauty treatment services. Funeral and related services. Physical wellbeing services. </t>
        </r>
      </text>
    </comment>
  </commentList>
</comments>
</file>

<file path=xl/comments2.xml><?xml version="1.0" encoding="utf-8"?>
<comments xmlns="http://schemas.openxmlformats.org/spreadsheetml/2006/main">
  <authors>
    <author>Keith James</author>
  </authors>
  <commentList>
    <comment ref="E164" authorId="0">
      <text>
        <r>
          <rPr>
            <sz val="8"/>
            <color indexed="81"/>
            <rFont val="Arial"/>
            <family val="2"/>
          </rPr>
          <t>avoided material = aggregate</t>
        </r>
      </text>
    </comment>
    <comment ref="E165" authorId="0">
      <text>
        <r>
          <rPr>
            <sz val="8"/>
            <color indexed="81"/>
            <rFont val="Arial"/>
            <family val="2"/>
          </rPr>
          <t>avoided material = metals</t>
        </r>
      </text>
    </comment>
    <comment ref="E166" authorId="0">
      <text>
        <r>
          <rPr>
            <sz val="8"/>
            <color indexed="81"/>
            <rFont val="Arial"/>
            <family val="2"/>
          </rPr>
          <t>avoided material = metals</t>
        </r>
      </text>
    </comment>
    <comment ref="E167" authorId="0">
      <text>
        <r>
          <rPr>
            <sz val="8"/>
            <color indexed="81"/>
            <rFont val="Arial"/>
            <family val="2"/>
          </rPr>
          <t>avoided material = metals</t>
        </r>
      </text>
    </comment>
    <comment ref="E168" authorId="0">
      <text>
        <r>
          <rPr>
            <sz val="8"/>
            <color indexed="81"/>
            <rFont val="Arial"/>
            <family val="2"/>
          </rPr>
          <t>avoided material = metals</t>
        </r>
      </text>
    </comment>
    <comment ref="E188" authorId="0">
      <text>
        <r>
          <rPr>
            <sz val="8"/>
            <color indexed="81"/>
            <rFont val="Arial"/>
            <family val="2"/>
          </rPr>
          <t>Split of use for mixed colour glass 44% to aggregates and 56% remelt.  (Valpak)</t>
        </r>
      </text>
    </comment>
  </commentList>
</comments>
</file>

<file path=xl/sharedStrings.xml><?xml version="1.0" encoding="utf-8"?>
<sst xmlns="http://schemas.openxmlformats.org/spreadsheetml/2006/main" count="5488" uniqueCount="1728">
  <si>
    <t>UK Grid Electricity Year</t>
  </si>
  <si>
    <t>This emission factor should only be used for coal supplied for domestic purposes.  Coal supplied to power stations or for industrial purposes have different emission factors.</t>
  </si>
  <si>
    <t>Short-haul international</t>
  </si>
  <si>
    <t>Long-haul international</t>
  </si>
  <si>
    <t>Average</t>
  </si>
  <si>
    <t>HCFC-124</t>
  </si>
  <si>
    <t>CFC-113</t>
  </si>
  <si>
    <t>Economy class</t>
  </si>
  <si>
    <t>Premium economy class</t>
  </si>
  <si>
    <t>Business class</t>
  </si>
  <si>
    <t>First class</t>
  </si>
  <si>
    <t>Regular taxi</t>
  </si>
  <si>
    <t>Black cab</t>
  </si>
  <si>
    <t>Passenger Road Transport Conversion Factors: Petrol Cars by Market Segment</t>
  </si>
  <si>
    <t>A. Mini</t>
  </si>
  <si>
    <t>B. Supermini</t>
  </si>
  <si>
    <t>C. Lower Medium</t>
  </si>
  <si>
    <t>D. Upper Medium</t>
  </si>
  <si>
    <t>I. MPV</t>
  </si>
  <si>
    <t>E. Executive</t>
  </si>
  <si>
    <t>G. Sports</t>
  </si>
  <si>
    <t>F. Luxury</t>
  </si>
  <si>
    <t>Market segment of car</t>
  </si>
  <si>
    <t>Passenger Road Transport Conversion Factors: Diesel Cars by Market Segment</t>
  </si>
  <si>
    <t>Factors for Process Emissions - Greenhouse Gases Listed in the Kyoto Protocol</t>
  </si>
  <si>
    <t>Water supply</t>
  </si>
  <si>
    <t>Water treatment</t>
  </si>
  <si>
    <t>Bioethanol</t>
  </si>
  <si>
    <t xml:space="preserve">Waste fraction </t>
  </si>
  <si>
    <t xml:space="preserve">Composting </t>
  </si>
  <si>
    <t xml:space="preserve">Landfill </t>
  </si>
  <si>
    <t>Biomethane</t>
  </si>
  <si>
    <r>
      <t xml:space="preserve">Emission factors for electricity are provided in time-series (e.g. for grid electricity) and </t>
    </r>
    <r>
      <rPr>
        <b/>
        <u/>
        <sz val="10"/>
        <rFont val="Arial"/>
        <family val="2"/>
      </rPr>
      <t>should</t>
    </r>
    <r>
      <rPr>
        <sz val="10"/>
        <rFont val="Arial"/>
        <family val="2"/>
      </rPr>
      <t xml:space="preserve"> be updated for historical reporting with the annual update. This is because there can be revisions for earlier data due to the improvements in the calculation methodology or UK GHG inventory datasets they are based upon. Please refer to the general introduction for further details. </t>
    </r>
  </si>
  <si>
    <t>To complete these tables you will need to:</t>
  </si>
  <si>
    <t>1)</t>
  </si>
  <si>
    <t>Carry out an inventory of equipment to find out:</t>
  </si>
  <si>
    <t>2)</t>
  </si>
  <si>
    <t>3)</t>
  </si>
  <si>
    <t>4)</t>
  </si>
  <si>
    <t>5)</t>
  </si>
  <si>
    <r>
      <t xml:space="preserve">(a) </t>
    </r>
    <r>
      <rPr>
        <i/>
        <sz val="10"/>
        <color indexed="8"/>
        <rFont val="Arial"/>
        <family val="2"/>
      </rPr>
      <t>Air conditioning chillers</t>
    </r>
    <r>
      <rPr>
        <sz val="10"/>
        <color indexed="8"/>
        <rFont val="Arial"/>
        <family val="2"/>
      </rPr>
      <t xml:space="preserve"> and </t>
    </r>
    <r>
      <rPr>
        <i/>
        <sz val="10"/>
        <color indexed="8"/>
        <rFont val="Arial"/>
        <family val="2"/>
      </rPr>
      <t>modular units</t>
    </r>
    <r>
      <rPr>
        <sz val="10"/>
        <color indexed="8"/>
        <rFont val="Arial"/>
        <family val="2"/>
      </rPr>
      <t>: visual readings on the equipment, equipment manuals or maintenance records;</t>
    </r>
  </si>
  <si>
    <t>1) Identify the amount of substance used</t>
  </si>
  <si>
    <t>2) Identify the units. Are you measuring your fuel use in terms of mass, volume or energy?</t>
  </si>
  <si>
    <t>To complete this table, you will need to:</t>
  </si>
  <si>
    <t>Depending on the level of information that your waste contractor can provide, you will need to carry out step 3.</t>
  </si>
  <si>
    <t>adapted for UK processes by AEA</t>
  </si>
  <si>
    <t>These conversion factors should be used to measure and report GHG emissions for:</t>
  </si>
  <si>
    <t>Only in certain cases will you need to update previous calculations due to the release of the annual update to the GHG conversion factors. The conversion factors provided in these annexes provide broadly two types of data:</t>
  </si>
  <si>
    <t>Which Conversion Factors should I use?</t>
  </si>
  <si>
    <r>
      <t xml:space="preserve">To convert emissions of greenhouse gases to carbon dioxide equivalent units, see </t>
    </r>
    <r>
      <rPr>
        <b/>
        <sz val="10"/>
        <rFont val="Arial"/>
        <family val="2"/>
      </rPr>
      <t>Annex 5</t>
    </r>
    <r>
      <rPr>
        <sz val="10"/>
        <rFont val="Arial"/>
        <family val="2"/>
      </rPr>
      <t xml:space="preserve">. For other unit conversions see </t>
    </r>
    <r>
      <rPr>
        <b/>
        <sz val="10"/>
        <rFont val="Arial"/>
        <family val="2"/>
      </rPr>
      <t>Annexes 11</t>
    </r>
    <r>
      <rPr>
        <sz val="10"/>
        <rFont val="Arial"/>
        <family val="2"/>
      </rPr>
      <t xml:space="preserve"> and </t>
    </r>
    <r>
      <rPr>
        <b/>
        <sz val="10"/>
        <rFont val="Arial"/>
        <family val="2"/>
      </rPr>
      <t>12</t>
    </r>
    <r>
      <rPr>
        <sz val="10"/>
        <rFont val="Arial"/>
        <family val="2"/>
      </rPr>
      <t>.</t>
    </r>
  </si>
  <si>
    <t>Missing factors and additional guidance</t>
  </si>
  <si>
    <t>Useful links:</t>
  </si>
  <si>
    <t>ton (UK, long ton)</t>
  </si>
  <si>
    <t>ton (US, short ton)</t>
  </si>
  <si>
    <t>ton (UK)</t>
  </si>
  <si>
    <t>ton (US)</t>
  </si>
  <si>
    <t>Kilometres, km</t>
  </si>
  <si>
    <t>Centimetres, cm</t>
  </si>
  <si>
    <t>Aviation Turbine Fuel</t>
  </si>
  <si>
    <t>Factors should only be used for coal supplied for electricity generation (power stations).  Coal supplied for domestic or  industrial purposes have different emission factors.</t>
  </si>
  <si>
    <t>For coal used in sources other than power stations and domestic, i.e. industry sources including collieries, Iron &amp; Steel, Autogeneration, Cement production, Lime production, Other industry, Miscellaneous, Public Sector, Stationary combustion - railways and agriculture. Users who wish to use coal factors for types of coal used in specific industry applications should use the factors given in the UK ETS.</t>
  </si>
  <si>
    <t>1) Identify the amount electricity used, in units of kWh, for the relevant country.</t>
  </si>
  <si>
    <t>Table 5b</t>
  </si>
  <si>
    <t>Table 6b</t>
  </si>
  <si>
    <t>Table 6c</t>
  </si>
  <si>
    <t>Table 6d</t>
  </si>
  <si>
    <t>Table 6e</t>
  </si>
  <si>
    <t>Table 6f</t>
  </si>
  <si>
    <t>Table 6g</t>
  </si>
  <si>
    <t>Table 6h</t>
  </si>
  <si>
    <t>Table 6i</t>
  </si>
  <si>
    <t>Table 6j</t>
  </si>
  <si>
    <t>Table 6k</t>
  </si>
  <si>
    <t>Table 6l</t>
  </si>
  <si>
    <r>
      <t xml:space="preserve">Emissions can be calculated </t>
    </r>
    <r>
      <rPr>
        <i/>
        <sz val="10"/>
        <rFont val="Arial"/>
        <family val="2"/>
      </rPr>
      <t>either</t>
    </r>
    <r>
      <rPr>
        <sz val="10"/>
        <rFont val="Arial"/>
        <family val="2"/>
      </rPr>
      <t xml:space="preserve"> from fuel use (see Table 6a), which is the most accurate method of calculation, or estimated from </t>
    </r>
    <r>
      <rPr>
        <i/>
        <sz val="10"/>
        <rFont val="Arial"/>
        <family val="2"/>
      </rPr>
      <t>distance</t>
    </r>
    <r>
      <rPr>
        <sz val="10"/>
        <rFont val="Arial"/>
        <family val="2"/>
      </rPr>
      <t xml:space="preserve"> travelled using UK average emission factors for different modes of transport (other Tables 6b - 6j). For public transport (Tables 6k and 6l) emissions are presented per passenger, rather than per vehicle. Therefore enter </t>
    </r>
    <r>
      <rPr>
        <i/>
        <sz val="10"/>
        <rFont val="Arial"/>
        <family val="2"/>
      </rPr>
      <t>passenger kilometres travelled</t>
    </r>
    <r>
      <rPr>
        <sz val="10"/>
        <rFont val="Arial"/>
        <family val="2"/>
      </rPr>
      <t xml:space="preserve"> to calculate emissions (e.g. if one person travels 500km, then </t>
    </r>
    <r>
      <rPr>
        <i/>
        <sz val="10"/>
        <rFont val="Arial"/>
        <family val="2"/>
      </rPr>
      <t>passenger kilometres travelled</t>
    </r>
    <r>
      <rPr>
        <sz val="10"/>
        <rFont val="Arial"/>
        <family val="2"/>
      </rPr>
      <t xml:space="preserve"> are 500. If three people travel the same distance </t>
    </r>
    <r>
      <rPr>
        <i/>
        <sz val="10"/>
        <rFont val="Arial"/>
        <family val="2"/>
      </rPr>
      <t>passenger kilometres travelled</t>
    </r>
    <r>
      <rPr>
        <sz val="10"/>
        <rFont val="Arial"/>
        <family val="2"/>
      </rPr>
      <t xml:space="preserve"> are 1500).</t>
    </r>
  </si>
  <si>
    <t>Table 4</t>
  </si>
  <si>
    <t>Table 2a</t>
  </si>
  <si>
    <t>Table 2b</t>
  </si>
  <si>
    <t xml:space="preserve">For further explanation on how these emission factors have been derived, please refer to the GHG conversion factor methodology paper available here: </t>
  </si>
  <si>
    <t>Annex 13 - Indirect emissions from the supply chain</t>
  </si>
  <si>
    <t>Table 13</t>
  </si>
  <si>
    <t xml:space="preserve">The factors for RoPax ferries (Roll-on Roll-off ferries with additional passenger capacity) are based on data provided by Best Foot Forward from work for the Passenger Shipping Association (PSA) carried out in 2007/8.  The calculated figure is based on ferry service operator provided data on fuel consumption and passengers transported, but does not include any data for passenger only ferry services, which would be expected to have significantly higher emission factors per passenger km. </t>
  </si>
  <si>
    <t>General Introduction</t>
  </si>
  <si>
    <t>What are Greenhouse Gas Conversion Factors?</t>
  </si>
  <si>
    <t>Who should use these factors?</t>
  </si>
  <si>
    <t>What should I use these factors for?</t>
  </si>
  <si>
    <t>Do I need to update all my calculations using the new conversion factors each year?</t>
  </si>
  <si>
    <t>It is typically roughly twice as efficient to generate heat from fossil fuels as it is to generate electricity. Therefore you can attribute the greenhouse gas emissions from the CHP plant in the ratio 1:2 respectively per kWh of heat and electricity generated. Emissions per kWh of heat or electricity produced by the CHP plant may be calculated in this way using the appropriate formula below:</t>
  </si>
  <si>
    <t xml:space="preserve">How to use this Annex </t>
  </si>
  <si>
    <t>DO NOT DELETE BELOW</t>
  </si>
  <si>
    <t>Refrigerants selection list:</t>
  </si>
  <si>
    <t>Kyoto GHGs</t>
  </si>
  <si>
    <t>Kyoto GHG Blends</t>
  </si>
  <si>
    <t>Montreal GHGs</t>
  </si>
  <si>
    <t>Other PFC</t>
  </si>
  <si>
    <t>Other GHGs</t>
  </si>
  <si>
    <t>Introduction</t>
  </si>
  <si>
    <t>tonne, t (metric ton)</t>
  </si>
  <si>
    <t>Bioethanol is a biofuel commonly used in petrol engined vehicles, usually in a low % blend with conventional petrol.</t>
  </si>
  <si>
    <t>Figures are for uncompressed biomethane (of suitable purity for transport applications) comprising an average of 98% methane and 2% carbon dioxide.  Biomethane can be produced by upgrading biogas through removal of the majority of the carbon dioxide and other impurities.</t>
  </si>
  <si>
    <t>The Kyoto protocol seeks to reduce emissions of the following six greenhouse gases.</t>
  </si>
  <si>
    <r>
      <t xml:space="preserve">Grid Rolling Average </t>
    </r>
    <r>
      <rPr>
        <b/>
        <vertAlign val="superscript"/>
        <sz val="10"/>
        <color indexed="9"/>
        <rFont val="Arial"/>
        <family val="2"/>
      </rPr>
      <t>1</t>
    </r>
    <r>
      <rPr>
        <b/>
        <sz val="10"/>
        <color indexed="9"/>
        <rFont val="Arial"/>
        <family val="2"/>
      </rPr>
      <t>:</t>
    </r>
  </si>
  <si>
    <r>
      <t>Process related emissions</t>
    </r>
    <r>
      <rPr>
        <b/>
        <vertAlign val="superscript"/>
        <sz val="10"/>
        <color indexed="9"/>
        <rFont val="Arial"/>
        <family val="2"/>
      </rPr>
      <t xml:space="preserve"> 1</t>
    </r>
  </si>
  <si>
    <r>
      <t>Limestone Use</t>
    </r>
    <r>
      <rPr>
        <vertAlign val="superscript"/>
        <sz val="8"/>
        <rFont val="Arial"/>
        <family val="2"/>
      </rPr>
      <t xml:space="preserve"> 2</t>
    </r>
  </si>
  <si>
    <r>
      <t>Fletton Brick Manufacture</t>
    </r>
    <r>
      <rPr>
        <vertAlign val="superscript"/>
        <sz val="8"/>
        <rFont val="Arial"/>
        <family val="2"/>
      </rPr>
      <t xml:space="preserve"> 3</t>
    </r>
  </si>
  <si>
    <r>
      <t>Global Warming Potentials (GWPs) are used to compare the impact of the emission of equivalent masses of different GHGs relative to carbon dioxide. For example, it is estimated that the emission of 1 kilogram of methane will have the same warming impact</t>
    </r>
    <r>
      <rPr>
        <vertAlign val="superscript"/>
        <sz val="10"/>
        <rFont val="Arial"/>
        <family val="2"/>
      </rPr>
      <t xml:space="preserve"> 1</t>
    </r>
    <r>
      <rPr>
        <sz val="10"/>
        <rFont val="Arial"/>
        <family val="2"/>
      </rPr>
      <t xml:space="preserve"> as 21 kilograms of carbon dioxide. Therefore the GWP of methane is 21. The GWP of carbon dioxide is, by definition, 1.</t>
    </r>
  </si>
  <si>
    <r>
      <rPr>
        <vertAlign val="superscript"/>
        <sz val="10"/>
        <rFont val="Arial"/>
        <family val="2"/>
      </rPr>
      <t xml:space="preserve">1 </t>
    </r>
    <r>
      <rPr>
        <sz val="10"/>
        <rFont val="Arial"/>
        <family val="2"/>
      </rPr>
      <t>Over the period of one century. The length of time a GWP is referenced to is important. 100 year GWPs were adopted for use under the UNFCCC and Kyoto Protocol.</t>
    </r>
  </si>
  <si>
    <t>g) Total full capacity of equipment that is retrofitted away from this refrigerant to a different refrigerant;</t>
  </si>
  <si>
    <t>h) Refrigerant recovered from retiring equipment;</t>
  </si>
  <si>
    <t>i) Refrigerant recovered from equipment that is retrofitted away from this refrigerant to a different refrigerant.</t>
  </si>
  <si>
    <t>Total for cars (unknown fuel)</t>
  </si>
  <si>
    <t>European Union</t>
  </si>
  <si>
    <t>Other countries</t>
  </si>
  <si>
    <t xml:space="preserve">Emission factors calculated on a Net Calorific Value basis. </t>
  </si>
  <si>
    <t>Domestic</t>
  </si>
  <si>
    <r>
      <rPr>
        <sz val="10"/>
        <rFont val="Arial"/>
        <family val="2"/>
      </rPr>
      <t>2006 IPCC Guidelines for National Greenhouse Inventories (</t>
    </r>
    <r>
      <rPr>
        <u/>
        <sz val="10"/>
        <color indexed="12"/>
        <rFont val="Arial"/>
        <family val="2"/>
      </rPr>
      <t>http://www.ipcc-nggip.iges.or.jp/public/2006gl/pdf/3_Volume3/V3_7_Ch7_ODS_Substitutes.pdf</t>
    </r>
    <r>
      <rPr>
        <sz val="10"/>
        <rFont val="Arial"/>
        <family val="2"/>
      </rPr>
      <t>)</t>
    </r>
  </si>
  <si>
    <t>Table 12a</t>
  </si>
  <si>
    <t>Table 12b</t>
  </si>
  <si>
    <t>Table 12c</t>
  </si>
  <si>
    <t>Table 12d</t>
  </si>
  <si>
    <r>
      <rPr>
        <sz val="10"/>
        <rFont val="Arial"/>
        <family val="2"/>
      </rPr>
      <t xml:space="preserve">If this annex does not have the conversion factor you are looking for, a more complete list of conversions is available here: </t>
    </r>
    <r>
      <rPr>
        <u/>
        <sz val="10"/>
        <color indexed="12"/>
        <rFont val="Arial"/>
        <family val="2"/>
      </rPr>
      <t>http://www.onlineconversion.com/</t>
    </r>
  </si>
  <si>
    <t>Common unit abbreviations:</t>
  </si>
  <si>
    <t>Table 10a</t>
  </si>
  <si>
    <t>Table 10b</t>
  </si>
  <si>
    <t xml:space="preserve">Table 10b - continued </t>
  </si>
  <si>
    <r>
      <rPr>
        <b/>
        <sz val="10"/>
        <color indexed="8"/>
        <rFont val="Arial"/>
        <family val="2"/>
      </rPr>
      <t>Determine installation emissions</t>
    </r>
    <r>
      <rPr>
        <sz val="10"/>
        <color indexed="8"/>
        <rFont val="Arial"/>
        <family val="2"/>
      </rPr>
      <t xml:space="preserve">: Identify any new equipment that was installed during the reporting period and was charged (filled) on-site. Emissions from equipment that was charged at the manufacturer are not the responsibility of your organisation. For each new piece of equipment charged </t>
    </r>
    <r>
      <rPr>
        <b/>
        <sz val="10"/>
        <color indexed="8"/>
        <rFont val="Arial"/>
        <family val="2"/>
      </rPr>
      <t>on-site</t>
    </r>
    <r>
      <rPr>
        <sz val="10"/>
        <color indexed="8"/>
        <rFont val="Arial"/>
        <family val="2"/>
      </rPr>
      <t xml:space="preserve"> use </t>
    </r>
    <r>
      <rPr>
        <b/>
        <sz val="10"/>
        <color indexed="8"/>
        <rFont val="Arial"/>
        <family val="2"/>
      </rPr>
      <t>Table 8a</t>
    </r>
    <r>
      <rPr>
        <sz val="10"/>
        <color indexed="8"/>
        <rFont val="Arial"/>
        <family val="2"/>
      </rPr>
      <t xml:space="preserve"> to estimate emissions.</t>
    </r>
  </si>
  <si>
    <r>
      <t xml:space="preserve">Once you know the refrigerant type, please refer to </t>
    </r>
    <r>
      <rPr>
        <b/>
        <sz val="10"/>
        <color indexed="8"/>
        <rFont val="Arial"/>
        <family val="2"/>
      </rPr>
      <t>Annex 5</t>
    </r>
    <r>
      <rPr>
        <sz val="10"/>
        <color indexed="8"/>
        <rFont val="Arial"/>
        <family val="2"/>
      </rPr>
      <t xml:space="preserve"> to identify its Global Warming Potential (GWP). Alternatively, defaults are currently filled out automatically from selected refrigerants in the Excel spreadsheet. For further guidance on typical charge capacity, please refer to </t>
    </r>
    <r>
      <rPr>
        <b/>
        <sz val="10"/>
        <color indexed="8"/>
        <rFont val="Arial"/>
        <family val="2"/>
      </rPr>
      <t>Table 8d</t>
    </r>
    <r>
      <rPr>
        <sz val="10"/>
        <color indexed="8"/>
        <rFont val="Arial"/>
        <family val="2"/>
      </rPr>
      <t>.</t>
    </r>
  </si>
  <si>
    <r>
      <rPr>
        <b/>
        <sz val="10"/>
        <color indexed="8"/>
        <rFont val="Arial"/>
        <family val="2"/>
      </rPr>
      <t>Determine operating emissions</t>
    </r>
    <r>
      <rPr>
        <sz val="10"/>
        <color indexed="8"/>
        <rFont val="Arial"/>
        <family val="2"/>
      </rPr>
      <t xml:space="preserve">: This step estimates losses from equipment leaks and service losses over the life of the equipment. For all pieces of equipment, use </t>
    </r>
    <r>
      <rPr>
        <b/>
        <sz val="10"/>
        <color indexed="8"/>
        <rFont val="Arial"/>
        <family val="2"/>
      </rPr>
      <t>Table 8b</t>
    </r>
    <r>
      <rPr>
        <sz val="10"/>
        <color indexed="8"/>
        <rFont val="Arial"/>
        <family val="2"/>
      </rPr>
      <t xml:space="preserve"> to estimate emissions. You will need to determine the length of time (in years) that each piece of equipment has be used.</t>
    </r>
  </si>
  <si>
    <r>
      <rPr>
        <b/>
        <sz val="10"/>
        <color indexed="8"/>
        <rFont val="Arial"/>
        <family val="2"/>
      </rPr>
      <t>Determine disposal emissions</t>
    </r>
    <r>
      <rPr>
        <sz val="10"/>
        <color indexed="8"/>
        <rFont val="Arial"/>
        <family val="2"/>
      </rPr>
      <t xml:space="preserve">: Identify any pieces of equipment that were disposed of </t>
    </r>
    <r>
      <rPr>
        <b/>
        <sz val="10"/>
        <color indexed="8"/>
        <rFont val="Arial"/>
        <family val="2"/>
      </rPr>
      <t>on-site</t>
    </r>
    <r>
      <rPr>
        <sz val="10"/>
        <color indexed="8"/>
        <rFont val="Arial"/>
        <family val="2"/>
      </rPr>
      <t xml:space="preserve"> during the reporting period. Emissions from equipment that was sent offsite for third party recycling, reclamation or disposal are not the responsibility of your organisation. For each piece disposed equipment, use </t>
    </r>
    <r>
      <rPr>
        <b/>
        <sz val="10"/>
        <color indexed="8"/>
        <rFont val="Arial"/>
        <family val="2"/>
      </rPr>
      <t>Table 8c</t>
    </r>
    <r>
      <rPr>
        <sz val="10"/>
        <color indexed="8"/>
        <rFont val="Arial"/>
        <family val="2"/>
      </rPr>
      <t xml:space="preserve"> to estimate emissions.</t>
    </r>
  </si>
  <si>
    <r>
      <t xml:space="preserve">Not all refrigerants in use are classified as greenhouse gases for the purposes of the UNFCCC and Kyoto Protocol (e.g. CFCs, HCFCs). These gases are controlled under the Montreal Protocol and as such GWP values are listed in </t>
    </r>
    <r>
      <rPr>
        <b/>
        <sz val="10"/>
        <rFont val="Arial"/>
        <family val="2"/>
      </rPr>
      <t>Table 5b</t>
    </r>
  </si>
  <si>
    <r>
      <t xml:space="preserve">(ii) The waste composition (in tonnes) for each waste treatment method. This can be done through sampling, sorting, and weighing your waste to determine its percentage composition in tonnes. </t>
    </r>
    <r>
      <rPr>
        <b/>
        <sz val="10"/>
        <rFont val="Arial"/>
        <family val="2"/>
      </rPr>
      <t>If you choose to do this, please wear the appropriate protective clothing and do not attempt to sample any hazardous, toxic or radioactive waste.</t>
    </r>
  </si>
  <si>
    <t>Key information:</t>
  </si>
  <si>
    <t>(ii) the type of refrigerant used (e.g. HFC 134a, R404a, R407a, R407b, R407c, R410A, etc);</t>
  </si>
  <si>
    <t>3) Convert to the appropriate unit of volume or mass for the table:</t>
  </si>
  <si>
    <r>
      <t>Factors are provided in kgCO</t>
    </r>
    <r>
      <rPr>
        <vertAlign val="subscript"/>
        <sz val="10"/>
        <rFont val="Arial"/>
        <family val="2"/>
      </rPr>
      <t>2</t>
    </r>
    <r>
      <rPr>
        <sz val="10"/>
        <rFont val="Arial"/>
        <family val="2"/>
      </rPr>
      <t>/vehicle.km for 3 different gross vehicle weight ranges of rigid-axled HGVs and 2 different gross vehicle weight ranges of articulated HGVs.  A vehicle km is the distance travelled by the HGV.</t>
    </r>
  </si>
  <si>
    <t>Taxi, Bus, Rail and Ferry Passenger Transport Conversion Factors</t>
  </si>
  <si>
    <t>-</t>
  </si>
  <si>
    <t>Diesel van (Class I), up to 1.305 tonne</t>
  </si>
  <si>
    <t>Diesel van (Class II), 1.305 to 1.74 tonne</t>
  </si>
  <si>
    <t>Diesel van (Class III), 1.74 to 3.5 tonne</t>
  </si>
  <si>
    <t>Diesel (Class I)</t>
  </si>
  <si>
    <t>up to 1.305t</t>
  </si>
  <si>
    <t>Diesel (Class II)</t>
  </si>
  <si>
    <t>1.305t to 1.74t</t>
  </si>
  <si>
    <t>Diesel (Class III)</t>
  </si>
  <si>
    <t>1.74t to 3.5t</t>
  </si>
  <si>
    <t>Diesel (average)</t>
  </si>
  <si>
    <t xml:space="preserve">Emissions are calculated by summing the results of the first three steps. </t>
  </si>
  <si>
    <r>
      <t xml:space="preserve">This approach should be used for </t>
    </r>
    <r>
      <rPr>
        <b/>
        <sz val="10"/>
        <color indexed="8"/>
        <rFont val="Arial"/>
        <family val="2"/>
      </rPr>
      <t>each type of refrigerant and blend</t>
    </r>
    <r>
      <rPr>
        <sz val="10"/>
        <color indexed="8"/>
        <rFont val="Arial"/>
        <family val="2"/>
      </rPr>
      <t xml:space="preserve">. </t>
    </r>
  </si>
  <si>
    <t xml:space="preserve">This method requires the following information: </t>
  </si>
  <si>
    <t>Table 8e</t>
  </si>
  <si>
    <t>Estimating Refrigerant Emissions with Simplified Material Balance Method</t>
  </si>
  <si>
    <t>Purchases of refrigerant used to charge new equipment (kg)</t>
  </si>
  <si>
    <t>Total full capacity of the new equipment (kg)</t>
  </si>
  <si>
    <t>+</t>
  </si>
  <si>
    <t>Quantity of refrigerant used to service equipment (kg)</t>
  </si>
  <si>
    <t>Total full capacity of retiring equipment (kg)</t>
  </si>
  <si>
    <t xml:space="preserve">Refrigerant recovered from retiring equipment (kg) </t>
  </si>
  <si>
    <t>Screening Method</t>
  </si>
  <si>
    <t>Simplified Material Balance Method</t>
  </si>
  <si>
    <t>Refrigerant 1</t>
  </si>
  <si>
    <t>Refrigerant 2</t>
  </si>
  <si>
    <t>Refrigerant 3</t>
  </si>
  <si>
    <t>Refrigerant 4</t>
  </si>
  <si>
    <t>Refrigerant 5</t>
  </si>
  <si>
    <t>Refrigerant 6</t>
  </si>
  <si>
    <t>Refrigerant 7</t>
  </si>
  <si>
    <t>Refrigerant 8</t>
  </si>
  <si>
    <t>Refrigerant 9</t>
  </si>
  <si>
    <t>Refrigerant 10</t>
  </si>
  <si>
    <t>B.</t>
  </si>
  <si>
    <t>A.</t>
  </si>
  <si>
    <t xml:space="preserve">This step is only necessary if your organisation installed any new equipment during the reporting period that was not pre-charged by the equipment supplier. Emissions are calculated by taking the difference between the amount of refrigerant used to charge the equipment and the total capacity of the equipment. The difference is assumed to be released into the environment. </t>
  </si>
  <si>
    <t>Equipment servicing emissions result from the refrigerant that is used to service operating equipment. It is assumed that the servicing refrigerant is replacing the same amount that was lost to the environment.</t>
  </si>
  <si>
    <t>This step is only necessary if your organisation disposed of equipment during the reporting period. Emissions are calculated by taking the difference between the total capacity of the equipment disposed and the amount of refrigerant recovered. The difference is assumed to be released to the environment.</t>
  </si>
  <si>
    <t>b) Refrigerant used to fill equipment retrofitted to use this refrigerant (set to 0 if the equipment has been pre-charged by the manufacturer);</t>
  </si>
  <si>
    <t>c) Total full capacity of new equipment using this refrigerant (set to 0 if the equipment has been pre-charged by the manufacturer);</t>
  </si>
  <si>
    <t>e) Refrigerant used to service equipment;</t>
  </si>
  <si>
    <t>f) Total full capacity of retiring equipment;</t>
  </si>
  <si>
    <r>
      <t xml:space="preserve">1)  </t>
    </r>
    <r>
      <rPr>
        <b/>
        <sz val="10"/>
        <rFont val="Arial"/>
        <family val="2"/>
      </rPr>
      <t>Check for existing data</t>
    </r>
    <r>
      <rPr>
        <sz val="10"/>
        <rFont val="Arial"/>
        <family val="2"/>
      </rPr>
      <t>. Data on waste arisings will be contained in waste transfer/consignment notes or receipts provided for individual waste transfers. All waste producers are legally required to retain these notes for a specified period. These may identify the quantity of waste arising and the company collecting the waste.</t>
    </r>
  </si>
  <si>
    <r>
      <t xml:space="preserve">2)  </t>
    </r>
    <r>
      <rPr>
        <b/>
        <sz val="10"/>
        <rFont val="Arial"/>
        <family val="2"/>
      </rPr>
      <t>Speak to your waste contractor(s)</t>
    </r>
    <r>
      <rPr>
        <sz val="10"/>
        <rFont val="Arial"/>
        <family val="2"/>
      </rPr>
      <t>. Your waste contractor will be able to advise you to which location your wastes have subsequently been delivered (i.e. landfill site, recycling operation, compositing, or energy recovery facility).</t>
    </r>
  </si>
  <si>
    <t>If you do not have detailed waste data from your waste contractors, you should carry out a waste inventory to determine:</t>
  </si>
  <si>
    <t>Are these factors directly comparable to those in the other annexes?</t>
  </si>
  <si>
    <t>3) Repeat the process for other countries and sum the totals.</t>
  </si>
  <si>
    <t>The country I am looking for is not included, where can I find information?</t>
  </si>
  <si>
    <t>Data source</t>
  </si>
  <si>
    <t>Large LPG or CNG car</t>
  </si>
  <si>
    <t>Average LPG or CNG car</t>
  </si>
  <si>
    <t>Passenger Road Transport Conversion Factors: Vans (Light Commercial Vehicles)</t>
  </si>
  <si>
    <t>Diesel van up to 3.5 tonne</t>
  </si>
  <si>
    <t>LPG or CNG van up to 3.5 tonne</t>
  </si>
  <si>
    <t>Type of alternative fuel car</t>
  </si>
  <si>
    <t>Type of van</t>
  </si>
  <si>
    <t>up to 3.5t</t>
  </si>
  <si>
    <t>Total for vans</t>
  </si>
  <si>
    <t>Average van up to 3.5 tonne</t>
  </si>
  <si>
    <t>Bus</t>
  </si>
  <si>
    <r>
      <t>kg CO</t>
    </r>
    <r>
      <rPr>
        <vertAlign val="subscript"/>
        <sz val="10"/>
        <rFont val="Arial"/>
        <family val="2"/>
      </rPr>
      <t>2</t>
    </r>
    <r>
      <rPr>
        <sz val="10"/>
        <rFont val="Arial"/>
        <family val="2"/>
      </rPr>
      <t xml:space="preserve"> per tonne.km</t>
    </r>
  </si>
  <si>
    <r>
      <t>kg CO</t>
    </r>
    <r>
      <rPr>
        <vertAlign val="subscript"/>
        <sz val="10"/>
        <rFont val="Arial"/>
        <family val="2"/>
      </rPr>
      <t xml:space="preserve">2 </t>
    </r>
    <r>
      <rPr>
        <sz val="10"/>
        <rFont val="Arial"/>
        <family val="2"/>
      </rPr>
      <t>per tonne.km</t>
    </r>
  </si>
  <si>
    <t>Fuel Type</t>
  </si>
  <si>
    <t>Amount used per year</t>
  </si>
  <si>
    <t>Units</t>
  </si>
  <si>
    <t>x</t>
  </si>
  <si>
    <r>
      <t>kg CO</t>
    </r>
    <r>
      <rPr>
        <vertAlign val="subscript"/>
        <sz val="10"/>
        <rFont val="Arial"/>
        <family val="2"/>
      </rPr>
      <t>2</t>
    </r>
    <r>
      <rPr>
        <sz val="10"/>
        <rFont val="Arial"/>
        <family val="2"/>
      </rPr>
      <t xml:space="preserve"> per unit</t>
    </r>
  </si>
  <si>
    <r>
      <t>Total kg CO</t>
    </r>
    <r>
      <rPr>
        <vertAlign val="subscript"/>
        <sz val="10"/>
        <rFont val="Arial"/>
        <family val="2"/>
      </rPr>
      <t>2</t>
    </r>
  </si>
  <si>
    <t>Natural Gas</t>
  </si>
  <si>
    <t>Gas Oil</t>
  </si>
  <si>
    <t>Diesel</t>
  </si>
  <si>
    <t>Petrol</t>
  </si>
  <si>
    <t>Fuel Oil</t>
  </si>
  <si>
    <t>LPG</t>
  </si>
  <si>
    <t>Aviation Spirit</t>
  </si>
  <si>
    <t>Other Petroleum Gas</t>
  </si>
  <si>
    <t>Naphtha</t>
  </si>
  <si>
    <t>Lubricants</t>
  </si>
  <si>
    <t>Petroleum Coke</t>
  </si>
  <si>
    <t>kWh</t>
  </si>
  <si>
    <t>therms</t>
  </si>
  <si>
    <t>tonnes</t>
  </si>
  <si>
    <t>litres</t>
  </si>
  <si>
    <t>Coking Coal</t>
  </si>
  <si>
    <t>Refinery Miscellaneous</t>
  </si>
  <si>
    <t>Total</t>
  </si>
  <si>
    <t>Standard Road Transport Fuel Conversion Factors</t>
  </si>
  <si>
    <t>Source</t>
  </si>
  <si>
    <t>Process</t>
  </si>
  <si>
    <t>Emission</t>
  </si>
  <si>
    <t>PFC</t>
  </si>
  <si>
    <t>HFC</t>
  </si>
  <si>
    <r>
      <t>CO</t>
    </r>
    <r>
      <rPr>
        <vertAlign val="subscript"/>
        <sz val="10"/>
        <rFont val="Arial"/>
        <family val="2"/>
      </rPr>
      <t>2</t>
    </r>
  </si>
  <si>
    <r>
      <t>CH</t>
    </r>
    <r>
      <rPr>
        <vertAlign val="subscript"/>
        <sz val="10"/>
        <rFont val="Arial"/>
        <family val="2"/>
      </rPr>
      <t>4</t>
    </r>
  </si>
  <si>
    <r>
      <t>N</t>
    </r>
    <r>
      <rPr>
        <vertAlign val="subscript"/>
        <sz val="10"/>
        <rFont val="Arial"/>
        <family val="2"/>
      </rPr>
      <t>2</t>
    </r>
    <r>
      <rPr>
        <sz val="10"/>
        <rFont val="Arial"/>
        <family val="2"/>
      </rPr>
      <t>O</t>
    </r>
  </si>
  <si>
    <r>
      <t>SF</t>
    </r>
    <r>
      <rPr>
        <vertAlign val="subscript"/>
        <sz val="10"/>
        <rFont val="Arial"/>
        <family val="2"/>
      </rPr>
      <t>6</t>
    </r>
  </si>
  <si>
    <t>Mineral Products</t>
  </si>
  <si>
    <t>Cement Production</t>
  </si>
  <si>
    <t>Lime Production</t>
  </si>
  <si>
    <t>Soda Ash Production and Use</t>
  </si>
  <si>
    <t>Chemical Industry</t>
  </si>
  <si>
    <t>Ammonia</t>
  </si>
  <si>
    <t>Nitric Acid</t>
  </si>
  <si>
    <t>Adpic Acid</t>
  </si>
  <si>
    <t>Urea</t>
  </si>
  <si>
    <t>Carbides</t>
  </si>
  <si>
    <t>Caprolactam</t>
  </si>
  <si>
    <t>Petrochemicals</t>
  </si>
  <si>
    <t>Metal Production</t>
  </si>
  <si>
    <t>Iron, Steel and Ferroalloys</t>
  </si>
  <si>
    <t>Aluminium</t>
  </si>
  <si>
    <t>Magnesium</t>
  </si>
  <si>
    <t>Other Metals</t>
  </si>
  <si>
    <t>Energy Industry</t>
  </si>
  <si>
    <t>Coal mining</t>
  </si>
  <si>
    <t>Solid fuel transformation</t>
  </si>
  <si>
    <t>Oil production</t>
  </si>
  <si>
    <t>Gas production and distribution</t>
  </si>
  <si>
    <t>Venting and flaring from oil/gas production</t>
  </si>
  <si>
    <t>Production of Halocarbons</t>
  </si>
  <si>
    <t>Organic waste management</t>
  </si>
  <si>
    <r>
      <t>Use of Halocarbons and SF</t>
    </r>
    <r>
      <rPr>
        <vertAlign val="subscript"/>
        <sz val="8"/>
        <rFont val="Arial"/>
        <family val="2"/>
      </rPr>
      <t>6</t>
    </r>
  </si>
  <si>
    <t>Greenhouse Gas Inventory Reference Manual, Revised 1996 IPCC Guidelines for National Greenhouse Gas Inventories (IPCC, 1997)</t>
  </si>
  <si>
    <t>These process related emissions refer to the types of processes that are used specifically in the UK. Process emissions might be slightly different for processes operated in other countries.</t>
  </si>
  <si>
    <t>Amount Emitted per Year in tonnes</t>
  </si>
  <si>
    <t>Methane</t>
  </si>
  <si>
    <t>Nitrous Oxide</t>
  </si>
  <si>
    <r>
      <t>SF</t>
    </r>
    <r>
      <rPr>
        <vertAlign val="subscript"/>
        <sz val="8"/>
        <rFont val="Arial"/>
        <family val="2"/>
      </rPr>
      <t>6</t>
    </r>
  </si>
  <si>
    <r>
      <t>CO</t>
    </r>
    <r>
      <rPr>
        <vertAlign val="subscript"/>
        <sz val="8"/>
        <rFont val="Arial"/>
        <family val="2"/>
      </rPr>
      <t>2</t>
    </r>
  </si>
  <si>
    <t>Notes</t>
  </si>
  <si>
    <t>Total units used</t>
  </si>
  <si>
    <t>Fuel used</t>
  </si>
  <si>
    <t>kg</t>
  </si>
  <si>
    <t>Carbon factors for fuels (UKPIA, 2004)</t>
  </si>
  <si>
    <t>Passenger Road Transport Conversion Factors: Petrol Cars</t>
  </si>
  <si>
    <t>Size of car</t>
  </si>
  <si>
    <t>Total units travelled</t>
  </si>
  <si>
    <t>miles</t>
  </si>
  <si>
    <t>km</t>
  </si>
  <si>
    <t>Average petrol car</t>
  </si>
  <si>
    <t>Passenger Road Transport Conversion Factors: Diesel Cars</t>
  </si>
  <si>
    <t>Large diesel car, over 2.0 litre</t>
  </si>
  <si>
    <t>Average diesel car</t>
  </si>
  <si>
    <t>Total for petrol cars</t>
  </si>
  <si>
    <t>Total for diesel cars</t>
  </si>
  <si>
    <t>Method of travel</t>
  </si>
  <si>
    <t>Rail</t>
  </si>
  <si>
    <r>
      <t>kg CO</t>
    </r>
    <r>
      <rPr>
        <vertAlign val="subscript"/>
        <sz val="10"/>
        <rFont val="Arial"/>
        <family val="2"/>
      </rPr>
      <t>2</t>
    </r>
    <r>
      <rPr>
        <sz val="10"/>
        <rFont val="Arial"/>
        <family val="2"/>
      </rPr>
      <t xml:space="preserve"> per pkm</t>
    </r>
  </si>
  <si>
    <t>Calculate emissions per kWh electricity</t>
  </si>
  <si>
    <t>Total electricity produced</t>
  </si>
  <si>
    <t>Total heat produced</t>
  </si>
  <si>
    <t>% Total GWh</t>
  </si>
  <si>
    <t>% Distribution Losses</t>
  </si>
  <si>
    <t>Heat</t>
  </si>
  <si>
    <t/>
  </si>
  <si>
    <t>Singapore</t>
  </si>
  <si>
    <t>Thailand</t>
  </si>
  <si>
    <r>
      <rPr>
        <b/>
        <sz val="10"/>
        <rFont val="Arial"/>
        <family val="2"/>
      </rPr>
      <t>Table 7b</t>
    </r>
    <r>
      <rPr>
        <sz val="10"/>
        <rFont val="Arial"/>
        <family val="2"/>
      </rPr>
      <t xml:space="preserve"> gives emissions for distance travelled for vans and small trucks</t>
    </r>
  </si>
  <si>
    <t>Table 7a</t>
  </si>
  <si>
    <t>Table 7b</t>
  </si>
  <si>
    <t>Table 7c</t>
  </si>
  <si>
    <t>Table 7d</t>
  </si>
  <si>
    <t>Table 7e</t>
  </si>
  <si>
    <t>Table 7f</t>
  </si>
  <si>
    <t>Air:</t>
  </si>
  <si>
    <t>Table 5a</t>
  </si>
  <si>
    <t>Table 6a</t>
  </si>
  <si>
    <t>Amsterdam, Netherlands</t>
  </si>
  <si>
    <t>Prague (Ruzyne), Czech Rep</t>
  </si>
  <si>
    <t>Malaga, Spain</t>
  </si>
  <si>
    <t>Athens, Greece</t>
  </si>
  <si>
    <t>Typical Charge Capacity for Equipment</t>
  </si>
  <si>
    <r>
      <t>These emissions are based on bunker fuel consumption and are closely related to fuel on departing flights. This uplift is therefore based on comparisons of national aviation fuel consumption from this reported inventory, with detailed bottom up calculations in DfT modelling along with the similar NAEI approach, which both use detailed UK activity data (by aircraft and route) from CAA, and the CORINAIR fuel consumption approach. Therefore for this version of the Defra CO</t>
    </r>
    <r>
      <rPr>
        <vertAlign val="subscript"/>
        <sz val="10"/>
        <rFont val="Arial"/>
        <family val="2"/>
      </rPr>
      <t>2</t>
    </r>
    <r>
      <rPr>
        <sz val="10"/>
        <rFont val="Arial"/>
        <family val="2"/>
      </rPr>
      <t xml:space="preserve"> emission factors an uplift of 10% is applied to the emissions from the Cruise, Climb and Decent of the aircraft based on provisional evidence.  The CORINAIR uplift is in </t>
    </r>
    <r>
      <rPr>
        <u/>
        <sz val="10"/>
        <rFont val="Arial"/>
        <family val="2"/>
      </rPr>
      <t>addition</t>
    </r>
    <r>
      <rPr>
        <sz val="10"/>
        <rFont val="Arial"/>
        <family val="2"/>
      </rPr>
      <t xml:space="preserve"> to the assumption that Great Circle Distances are increased by 9% to allow for sub-optimal routing and stacking at airports during periods of heavy congestion.  It should be noted that work will continue to determine a more robust reconciliation and this will be accounted for in future versions of these factors.</t>
    </r>
  </si>
  <si>
    <r>
      <t xml:space="preserve">If you know how much of a particular fuel type is consumed, emissions can be calculated using </t>
    </r>
    <r>
      <rPr>
        <b/>
        <sz val="10"/>
        <rFont val="Arial"/>
        <family val="2"/>
      </rPr>
      <t>Table 7a</t>
    </r>
    <r>
      <rPr>
        <sz val="10"/>
        <rFont val="Arial"/>
        <family val="2"/>
      </rPr>
      <t>. This is the most accurate way to calculate emissions.</t>
    </r>
  </si>
  <si>
    <t>BioETBE is a biofuel that can be used in petrol engined vehicles in a low % blend with conventional petrol, usually as a replacement for conventional octane enhancers.</t>
  </si>
  <si>
    <r>
      <t>CH</t>
    </r>
    <r>
      <rPr>
        <b/>
        <vertAlign val="subscript"/>
        <sz val="10"/>
        <color indexed="9"/>
        <rFont val="Arial"/>
        <family val="2"/>
      </rPr>
      <t>4</t>
    </r>
    <r>
      <rPr>
        <b/>
        <sz val="12"/>
        <color indexed="9"/>
        <rFont val="Arial"/>
        <family val="2"/>
      </rPr>
      <t/>
    </r>
  </si>
  <si>
    <r>
      <t>kg CO</t>
    </r>
    <r>
      <rPr>
        <vertAlign val="subscript"/>
        <sz val="10"/>
        <rFont val="Arial"/>
        <family val="2"/>
      </rPr>
      <t>2</t>
    </r>
    <r>
      <rPr>
        <sz val="10"/>
        <rFont val="Arial"/>
        <family val="2"/>
      </rPr>
      <t xml:space="preserve"> per kWh</t>
    </r>
  </si>
  <si>
    <t>Other electricity factor</t>
  </si>
  <si>
    <t>These indicative factors will be updated as further evidence comes to light on how these factors could more accurately be estimated. There are several ways in which these factors could be estimated, which will be kept under review.</t>
  </si>
  <si>
    <t>Distances based on International Passenger Survey (Office for National Statistics) calculations using airport geographic information.</t>
  </si>
  <si>
    <t>Data entry field</t>
  </si>
  <si>
    <t>Calculation results</t>
  </si>
  <si>
    <t>=</t>
  </si>
  <si>
    <t>Fixed factors used in calculations</t>
  </si>
  <si>
    <t>light blue</t>
  </si>
  <si>
    <t>purple</t>
  </si>
  <si>
    <t>yellow</t>
  </si>
  <si>
    <t>1 imperial gallon (UK) = 4.546 litres</t>
  </si>
  <si>
    <t>Electricity</t>
  </si>
  <si>
    <t>See Annex 3</t>
  </si>
  <si>
    <t>Total for average cars</t>
  </si>
  <si>
    <t>Average car (unknown fuel)</t>
  </si>
  <si>
    <t>Passenger Road Transport Conversion Factors: Cars (unknown fuel)</t>
  </si>
  <si>
    <t>Medium petrol motorbike 
(125-500cc)</t>
  </si>
  <si>
    <t>Small petrol motorbike 
(mopeds/scooters up to 125cc)</t>
  </si>
  <si>
    <t>Large petrol motorbike 
(over 500cc)</t>
  </si>
  <si>
    <t>Average petrol motorbike 
(unknown engine size)</t>
  </si>
  <si>
    <r>
      <t>Aviation Turbine Fuel</t>
    </r>
    <r>
      <rPr>
        <vertAlign val="superscript"/>
        <sz val="8"/>
        <rFont val="Arial"/>
        <family val="2"/>
      </rPr>
      <t xml:space="preserve"> 1</t>
    </r>
  </si>
  <si>
    <t>Burning oil is also known as kerosene or paraffin used for heating systems. Aviation Turbine fuel is a similar kerosene fuel specifically refined to a higher quality for aviation.</t>
  </si>
  <si>
    <t>Gross Vehicle Weight (tonnes)</t>
  </si>
  <si>
    <t>% weight laden</t>
  </si>
  <si>
    <t>Total vehicle km travelled</t>
  </si>
  <si>
    <t>Rigid</t>
  </si>
  <si>
    <t>&gt;3.5-7.5t</t>
  </si>
  <si>
    <t>(UK average load)</t>
  </si>
  <si>
    <t>&gt;7.5-17t</t>
  </si>
  <si>
    <t>&gt;17t</t>
  </si>
  <si>
    <t>All rigids</t>
  </si>
  <si>
    <t>UK average</t>
  </si>
  <si>
    <t>Articulated</t>
  </si>
  <si>
    <t>&gt;3.5-33t</t>
  </si>
  <si>
    <t>&gt;33t</t>
  </si>
  <si>
    <t>All artics</t>
  </si>
  <si>
    <t>ALL HGVs</t>
  </si>
  <si>
    <t>Total tonne km travelled</t>
  </si>
  <si>
    <t>Mode</t>
  </si>
  <si>
    <t>Detail</t>
  </si>
  <si>
    <t>Figures are indicative for uncompressed biogas assuming an assumed content of 60% methane and 40% of mainly carbon dioxide (with small quantities of nitrogen, oxygen, hydrogen and hydrogen disulphide).  Note: the relative proportions can vary significantly depending on the source of the biogas, e.g. landfill gas, sewage gas, anaerobic digestion of biomass, etc.  This will affect all physical properties.</t>
  </si>
  <si>
    <t>kWh/kg</t>
  </si>
  <si>
    <t>Commonly Used Fossil Fuels</t>
  </si>
  <si>
    <t>Other Fuels</t>
  </si>
  <si>
    <t xml:space="preserve"> </t>
  </si>
  <si>
    <t>HFE-134</t>
  </si>
  <si>
    <t>HFE-143a</t>
  </si>
  <si>
    <t>HCFE-235da2</t>
  </si>
  <si>
    <t>HFE-245cb2</t>
  </si>
  <si>
    <t>HFE-245fa2</t>
  </si>
  <si>
    <t>HFE-254cb2</t>
  </si>
  <si>
    <t>HFE-347mcc3</t>
  </si>
  <si>
    <t xml:space="preserve">Calculate installation emissions. </t>
  </si>
  <si>
    <t>Determine equipment servicing emissions</t>
  </si>
  <si>
    <t xml:space="preserve">3) </t>
  </si>
  <si>
    <t>Calculate disposal emissions</t>
  </si>
  <si>
    <t xml:space="preserve">4) </t>
  </si>
  <si>
    <t>Calculate emissions</t>
  </si>
  <si>
    <t>Conversion Factor (GWP)</t>
  </si>
  <si>
    <t>Unit conversion tonnes to kg</t>
  </si>
  <si>
    <t>R290 = Propane</t>
  </si>
  <si>
    <t>HCFC-141b</t>
  </si>
  <si>
    <t>HCFC-142b</t>
  </si>
  <si>
    <t>HCFC-123</t>
  </si>
  <si>
    <t>Halon-1211</t>
  </si>
  <si>
    <t>Halon-1301</t>
  </si>
  <si>
    <t>Diesel HGV Road Freight Conversion Factors: Vehicle km Basis</t>
  </si>
  <si>
    <t>Van/Light Commercial Vehicle Road Freight Conversion Factors: Vehicle km Basis</t>
  </si>
  <si>
    <t>Diesel HGV Road Freight Conversion Factors (UK Average Vehicle Loads): Tonne.km Basis</t>
  </si>
  <si>
    <t>Van/Light Commercial Vehicle Road Freight Conversion Factors (UK Average Vehicle Loads): Tonne.km Basis</t>
  </si>
  <si>
    <t>Biofuels</t>
  </si>
  <si>
    <t>Wood</t>
  </si>
  <si>
    <t>cubic metre</t>
  </si>
  <si>
    <r>
      <t xml:space="preserve">The conversion factors in </t>
    </r>
    <r>
      <rPr>
        <b/>
        <sz val="10"/>
        <rFont val="Arial"/>
        <family val="2"/>
      </rPr>
      <t>Table 5a</t>
    </r>
    <r>
      <rPr>
        <sz val="10"/>
        <rFont val="Arial"/>
        <family val="2"/>
      </rPr>
      <t xml:space="preserve"> incorporate (GWP) values relevant to reporting under UNFCCC, as published by the IPCC in its </t>
    </r>
    <r>
      <rPr>
        <u/>
        <sz val="10"/>
        <rFont val="Arial"/>
        <family val="2"/>
      </rPr>
      <t>Second Assessment Report</t>
    </r>
    <r>
      <rPr>
        <sz val="10"/>
        <rFont val="Arial"/>
        <family val="2"/>
      </rPr>
      <t xml:space="preserve">, </t>
    </r>
    <r>
      <rPr>
        <i/>
        <sz val="10"/>
        <rFont val="Arial"/>
        <family val="2"/>
      </rPr>
      <t>Climate Change 1995. The Science of Climate Change. Contribution of Working Group I to the Second Assessment Report of the Intergovernmental Panel on Climate Change. (Eds. J. T Houghton et al, 1996)</t>
    </r>
    <r>
      <rPr>
        <sz val="10"/>
        <rFont val="Arial"/>
        <family val="2"/>
      </rPr>
      <t>.</t>
    </r>
  </si>
  <si>
    <r>
      <t>More accurate calculation of emissions can be made using the actual fuel consumed, where available, and the emission factors in Table 5a.  Alternatively if a figure for a specific motorbike's fuel consumption (e.g. in miles per gallon, mpg) is known, then the CO</t>
    </r>
    <r>
      <rPr>
        <vertAlign val="subscript"/>
        <sz val="10"/>
        <rFont val="Arial"/>
        <family val="2"/>
      </rPr>
      <t>2</t>
    </r>
    <r>
      <rPr>
        <sz val="10"/>
        <rFont val="Arial"/>
        <family val="2"/>
      </rPr>
      <t xml:space="preserve"> can be calculated from the total mileage and the Table 6a factors.</t>
    </r>
  </si>
  <si>
    <t>http://www.biomassenergycentre.org.uk/portal/page?_pageid=75,163182&amp;_dad=portal&amp;_schema=PORTAL</t>
  </si>
  <si>
    <t xml:space="preserve">You should account for all electricity purchased for own consumption from the national grid or a third party using the 'Grid Rolling Average' factor </t>
  </si>
  <si>
    <t>(irrespective of the source of the electricity).</t>
  </si>
  <si>
    <r>
      <t xml:space="preserve">If you purchase electricity for own consumption from a CHP plant, you should use the 'Grid Rolling Average' factor in </t>
    </r>
    <r>
      <rPr>
        <b/>
        <sz val="10"/>
        <rFont val="Arial"/>
        <family val="2"/>
      </rPr>
      <t>Annex 3.</t>
    </r>
    <r>
      <rPr>
        <sz val="10"/>
        <rFont val="Arial"/>
        <family val="2"/>
      </rPr>
      <t xml:space="preserve"> </t>
    </r>
  </si>
  <si>
    <r>
      <t xml:space="preserve">If you use all the output of a Combined Heat and Power (CHP) plant to meet the energy needs of your business (i.e. you are not exporting any of the electricity or heat for others to use), there is no need for you to attribute the emissions from the CHP plant between the electricity and  heat output in your reporting. This is because you are in this case responsible for the full emissions resulting from the fuel used for CHP. You can calculate the total CHP plant emissions from the fuel used with the standard conversion factors at </t>
    </r>
    <r>
      <rPr>
        <b/>
        <sz val="10"/>
        <rFont val="Arial"/>
        <family val="2"/>
      </rPr>
      <t>Annex 1.</t>
    </r>
  </si>
  <si>
    <r>
      <t xml:space="preserve">If the </t>
    </r>
    <r>
      <rPr>
        <i/>
        <sz val="10"/>
        <rFont val="Arial"/>
        <family val="2"/>
      </rPr>
      <t>heat user</t>
    </r>
    <r>
      <rPr>
        <sz val="10"/>
        <rFont val="Arial"/>
        <family val="2"/>
      </rPr>
      <t xml:space="preserve"> and the </t>
    </r>
    <r>
      <rPr>
        <i/>
        <sz val="10"/>
        <rFont val="Arial"/>
        <family val="2"/>
      </rPr>
      <t>electricity user</t>
    </r>
    <r>
      <rPr>
        <sz val="10"/>
        <rFont val="Arial"/>
        <family val="2"/>
      </rPr>
      <t xml:space="preserve"> are different individuals/installations, greenhouse gas emissions should be calculated as per </t>
    </r>
    <r>
      <rPr>
        <b/>
        <sz val="10"/>
        <rFont val="Arial"/>
        <family val="2"/>
      </rPr>
      <t>Annex 1</t>
    </r>
    <r>
      <rPr>
        <sz val="10"/>
        <rFont val="Arial"/>
        <family val="2"/>
      </rPr>
      <t xml:space="preserve"> (i.e. calculate fuel consumption then apply the appropriate conversion factor for that fuel) and then divided between the </t>
    </r>
    <r>
      <rPr>
        <i/>
        <sz val="10"/>
        <rFont val="Arial"/>
        <family val="2"/>
      </rPr>
      <t>heat user</t>
    </r>
    <r>
      <rPr>
        <sz val="10"/>
        <rFont val="Arial"/>
        <family val="2"/>
      </rPr>
      <t xml:space="preserve"> and the </t>
    </r>
    <r>
      <rPr>
        <i/>
        <sz val="10"/>
        <rFont val="Arial"/>
        <family val="2"/>
      </rPr>
      <t>electricity user</t>
    </r>
    <r>
      <rPr>
        <sz val="10"/>
        <rFont val="Arial"/>
        <family val="2"/>
      </rPr>
      <t>.</t>
    </r>
  </si>
  <si>
    <t>The table below provides emission factors for spending on different groups of products:</t>
  </si>
  <si>
    <t>This Annex can be used to produce indicative estimates of the Greenhouse Gas emissions relating to the production of goods and services purchased by your company.  The estimates can only be indicative as they represent the average emissions relating to each product group, and the emission factors relating to specific products within the group may be quite different.  If you have specific information about the supply chain emissions of any particular product then this source should be used instead.</t>
  </si>
  <si>
    <t>The information derived from this table can be combined with data on direct emissions, i.e. those relating to actual fuel use (e.g. litres of fuel used, or derived from mileage estimates).  The footnotes to the table give more information about what the factors shown in the table mean in terms of purchases of energy products and transport services.</t>
  </si>
  <si>
    <t>Which products are included in which categories?</t>
  </si>
  <si>
    <t>What are the factors for each of the individual Greenhouse Gases?</t>
  </si>
  <si>
    <t>Do the factors take into account emissions relating to imported goods, and those relating to the formation of capital assets used in making the products?</t>
  </si>
  <si>
    <t>http://www.censa.org.uk</t>
  </si>
  <si>
    <t>SIC code (SIC 2003)</t>
  </si>
  <si>
    <t>Product category</t>
  </si>
  <si>
    <t>01</t>
  </si>
  <si>
    <t>02</t>
  </si>
  <si>
    <t>Forestry products</t>
  </si>
  <si>
    <t>05</t>
  </si>
  <si>
    <t xml:space="preserve">Metal ores </t>
  </si>
  <si>
    <t>Stone, sand and clay, other minerals</t>
  </si>
  <si>
    <t>Tobacco products</t>
  </si>
  <si>
    <t>Textiles</t>
  </si>
  <si>
    <t>Wearing apparel</t>
  </si>
  <si>
    <t>Wood and wood products</t>
  </si>
  <si>
    <t>24.11,24.12</t>
  </si>
  <si>
    <t>Industrial gases and dyes</t>
  </si>
  <si>
    <t>Inorganic chemicals</t>
  </si>
  <si>
    <t>Organic chemicals</t>
  </si>
  <si>
    <t>Fertilisers</t>
  </si>
  <si>
    <t>24.16,24.17</t>
  </si>
  <si>
    <t>Plastics &amp; synthetic resins etc</t>
  </si>
  <si>
    <t>Pesticides</t>
  </si>
  <si>
    <t>Paints, varnishes, printing ink etc</t>
  </si>
  <si>
    <t>Pharmaceuticals</t>
  </si>
  <si>
    <t>Soap and toilet preparations</t>
  </si>
  <si>
    <t>Other chemical products</t>
  </si>
  <si>
    <t>Man-made fibres</t>
  </si>
  <si>
    <t>Rubber products</t>
  </si>
  <si>
    <t>Plastic products</t>
  </si>
  <si>
    <t>Glass and glass products</t>
  </si>
  <si>
    <t>26.2,26.3</t>
  </si>
  <si>
    <t>Ceramic goods</t>
  </si>
  <si>
    <t>Structural clay products</t>
  </si>
  <si>
    <t>Cement, lime and plaster</t>
  </si>
  <si>
    <t>26.6-26.8</t>
  </si>
  <si>
    <t>Articles of concrete, stone etc</t>
  </si>
  <si>
    <t>27.1-27.3</t>
  </si>
  <si>
    <t>Iron and steel</t>
  </si>
  <si>
    <t>Non-ferrous metals</t>
  </si>
  <si>
    <t>Metal castings</t>
  </si>
  <si>
    <t>Metal products</t>
  </si>
  <si>
    <t>Machinery and equipment</t>
  </si>
  <si>
    <t>Office machinery and computers</t>
  </si>
  <si>
    <t>Electrical machinery</t>
  </si>
  <si>
    <t>Radio, television and communications</t>
  </si>
  <si>
    <t>Medical and precision instruments</t>
  </si>
  <si>
    <t>Other transport equipment</t>
  </si>
  <si>
    <t>36, 37</t>
  </si>
  <si>
    <t>Furniture, other manufactured goods, recycling services</t>
  </si>
  <si>
    <t>40.2,40.3</t>
  </si>
  <si>
    <t>Motor vehicle distribution and repair, automotive fuel retail</t>
  </si>
  <si>
    <t>Wholesale distribution</t>
  </si>
  <si>
    <t>Retail distribution</t>
  </si>
  <si>
    <t>Hotels, catering, pubs etc</t>
  </si>
  <si>
    <t>Ancillary transport services</t>
  </si>
  <si>
    <t>Post and telecommunications</t>
  </si>
  <si>
    <t>Banking and finance</t>
  </si>
  <si>
    <t>Insurance and pension funds</t>
  </si>
  <si>
    <t>Auxiliary financial services</t>
  </si>
  <si>
    <t>Real estate activities</t>
  </si>
  <si>
    <t>Renting of machinery etc</t>
  </si>
  <si>
    <t>Computer services</t>
  </si>
  <si>
    <t>Research and development</t>
  </si>
  <si>
    <t>Education</t>
  </si>
  <si>
    <t>Health and social work</t>
  </si>
  <si>
    <t>Sewage and refuse services</t>
  </si>
  <si>
    <t>Recreational services</t>
  </si>
  <si>
    <t>Other service activities</t>
  </si>
  <si>
    <t>These emissions relate to the activities of the industries engaged in the extraction of energy carriers.  Where fuels are processed before use then the factors identified by footnote 3 should be used.</t>
  </si>
  <si>
    <t>These factors relate to spending on construction projects, not to emissions relating to construction projects in the supply chain.</t>
  </si>
  <si>
    <t>These factors relate to transport services for hire or reward (including public transport services), not to emissions from vehicles owned by your company (for which estimates of actual fuel use should be used).  They differ from those shown in Annexes 6 and 7, insofar as the upstream emissions relating to transport services are not included in the other annexes.</t>
  </si>
  <si>
    <t xml:space="preserve">3. Use your mouse cursor to click on the appropriate train route in the 'Table' column that matches your starting and destination stations. This should open a corresponding timetable with rail distances. </t>
  </si>
  <si>
    <t>4. In the timetable, refer to the 'Miles' columns on the left to determine mileage between your starting and destination stations.</t>
  </si>
  <si>
    <t>and the Department for Environment, Food and Rural Affairs (Defra)</t>
  </si>
  <si>
    <t>Carbon tetrachloride</t>
  </si>
  <si>
    <t xml:space="preserve">These emissions factors are intended to be an aggregate representation of the typical emissions per passenger km from illustrative types of aircraft for the 3 types of air services. Actual emissions will vary significantly according to the type of aircraft in use, the load, cabin class, specific conditions of the flight route, etc. </t>
  </si>
  <si>
    <t>Halon-2402</t>
  </si>
  <si>
    <t>CFC-13</t>
  </si>
  <si>
    <t>Chemical formula</t>
  </si>
  <si>
    <t>Carbon Dioxide</t>
  </si>
  <si>
    <t>Sulphur hexafluoride</t>
  </si>
  <si>
    <t xml:space="preserve">HCFC-225ca  </t>
  </si>
  <si>
    <t xml:space="preserve">HCFC-225cb  </t>
  </si>
  <si>
    <r>
      <t>CHClF</t>
    </r>
    <r>
      <rPr>
        <vertAlign val="subscript"/>
        <sz val="8"/>
        <rFont val="Arial"/>
        <family val="2"/>
      </rPr>
      <t>2</t>
    </r>
  </si>
  <si>
    <t>HCFC-22/R22 = Chlorodifluoromethane</t>
  </si>
  <si>
    <r>
      <t>CCl</t>
    </r>
    <r>
      <rPr>
        <vertAlign val="subscript"/>
        <sz val="8"/>
        <rFont val="Arial"/>
        <family val="2"/>
      </rPr>
      <t>3</t>
    </r>
    <r>
      <rPr>
        <sz val="8"/>
        <rFont val="Arial"/>
        <family val="2"/>
      </rPr>
      <t>F</t>
    </r>
  </si>
  <si>
    <r>
      <t>CCl</t>
    </r>
    <r>
      <rPr>
        <vertAlign val="subscript"/>
        <sz val="8"/>
        <rFont val="Arial"/>
        <family val="2"/>
      </rPr>
      <t>2</t>
    </r>
    <r>
      <rPr>
        <sz val="8"/>
        <rFont val="Arial"/>
        <family val="2"/>
      </rPr>
      <t>F</t>
    </r>
    <r>
      <rPr>
        <vertAlign val="subscript"/>
        <sz val="8"/>
        <rFont val="Arial"/>
        <family val="2"/>
      </rPr>
      <t>2</t>
    </r>
  </si>
  <si>
    <r>
      <t>CClF</t>
    </r>
    <r>
      <rPr>
        <vertAlign val="subscript"/>
        <sz val="8"/>
        <rFont val="Arial"/>
        <family val="2"/>
      </rPr>
      <t>3</t>
    </r>
  </si>
  <si>
    <t>Table 8a</t>
  </si>
  <si>
    <t>Table 8b</t>
  </si>
  <si>
    <t>Table 8c</t>
  </si>
  <si>
    <t>Table 8d</t>
  </si>
  <si>
    <r>
      <rPr>
        <b/>
        <sz val="10"/>
        <color indexed="8"/>
        <rFont val="Arial"/>
        <family val="2"/>
      </rPr>
      <t>Calculate total emissions</t>
    </r>
    <r>
      <rPr>
        <sz val="10"/>
        <color indexed="8"/>
        <rFont val="Arial"/>
        <family val="2"/>
      </rPr>
      <t>: Add the emissions from each piece of equipment for each of emission - installation, operation and disposal - to get total emissions. Calculate separate totals for each type of refrigerant used.</t>
    </r>
  </si>
  <si>
    <t>Table 9a</t>
  </si>
  <si>
    <t>Table 9b</t>
  </si>
  <si>
    <t>Table 11</t>
  </si>
  <si>
    <r>
      <t xml:space="preserve">What should I </t>
    </r>
    <r>
      <rPr>
        <b/>
        <u/>
        <sz val="10"/>
        <rFont val="Arial"/>
        <family val="2"/>
      </rPr>
      <t>not</t>
    </r>
    <r>
      <rPr>
        <b/>
        <sz val="10"/>
        <rFont val="Arial"/>
        <family val="2"/>
      </rPr>
      <t xml:space="preserve"> use the factors for?</t>
    </r>
  </si>
  <si>
    <t>Annex 5 - Emission Factors for converting Greenhouse Gas Emissions into Carbon Dioxide Equivalents
(including emissions from refrigerants and air conditioning systems)</t>
  </si>
  <si>
    <t>I buy my electricity from a producer/plant that I know is CHP. Which factor should I use?</t>
  </si>
  <si>
    <t>How were these factors calculated?</t>
  </si>
  <si>
    <t>How to use this Annex</t>
  </si>
  <si>
    <t>1) Identify the amount electricity used, in units of kWh;</t>
  </si>
  <si>
    <t>How are the factors calculated?</t>
  </si>
  <si>
    <t>I generate my electricity onsite. How do I calculate emissions from this?</t>
  </si>
  <si>
    <t>How should I report the carbon emissions from my use of green tariffs?</t>
  </si>
  <si>
    <t>Foot passengers</t>
  </si>
  <si>
    <t>Car passengers</t>
  </si>
  <si>
    <t>Average (all passengers)</t>
  </si>
  <si>
    <r>
      <t>CCl</t>
    </r>
    <r>
      <rPr>
        <vertAlign val="subscript"/>
        <sz val="8"/>
        <rFont val="Arial"/>
        <family val="2"/>
      </rPr>
      <t>2</t>
    </r>
    <r>
      <rPr>
        <sz val="8"/>
        <rFont val="Arial"/>
        <family val="2"/>
      </rPr>
      <t>FCClF</t>
    </r>
    <r>
      <rPr>
        <vertAlign val="subscript"/>
        <sz val="8"/>
        <rFont val="Arial"/>
        <family val="2"/>
      </rPr>
      <t>2</t>
    </r>
  </si>
  <si>
    <t>CFC-11/R11 = Trichlorofluoromethane</t>
  </si>
  <si>
    <t>Information on refrigerant type and kilograms (kg) of charge capacity can be sourced from:</t>
  </si>
  <si>
    <t>Emissions from operation of Refrigeration and Air-conditioning Equipment</t>
  </si>
  <si>
    <t>Time used during reporting period (years)</t>
  </si>
  <si>
    <t>Emissions from Disposal of Refrigeration and Air-conditioning Equipment</t>
  </si>
  <si>
    <t>Refrigerant Type</t>
  </si>
  <si>
    <t xml:space="preserve">Capacity remaining at disposal (%) </t>
  </si>
  <si>
    <t>Refrigerant recovered (%)</t>
  </si>
  <si>
    <t>Typical Range in Charge Capacity (kg)</t>
  </si>
  <si>
    <t>R404A</t>
  </si>
  <si>
    <t>23:25:52 blend of HFC-32, -125 and -134a</t>
  </si>
  <si>
    <t>R408A</t>
  </si>
  <si>
    <t>47:7:46 blend HCFC-22, HFC-125 and HFC-143a</t>
  </si>
  <si>
    <t>R410A</t>
  </si>
  <si>
    <t>R507</t>
  </si>
  <si>
    <t>50:50 blend of HFC-125 and HFC-143a</t>
  </si>
  <si>
    <t>R508B</t>
  </si>
  <si>
    <t>46:54 blend of HFC-23 and PFC-116</t>
  </si>
  <si>
    <t>R406A</t>
  </si>
  <si>
    <t>55:41:4 blend of HCFC-22, HCFC-142b and R600A</t>
  </si>
  <si>
    <t>R409A</t>
  </si>
  <si>
    <t>60:25:15 blend of HCFC-22, HCFC-124 and HCFC-142b</t>
  </si>
  <si>
    <t>R502</t>
  </si>
  <si>
    <t>48.8:51.2 blend of HCFC-22 and CFC-115</t>
  </si>
  <si>
    <t>R600A = Isobutane</t>
  </si>
  <si>
    <r>
      <t>C</t>
    </r>
    <r>
      <rPr>
        <vertAlign val="subscript"/>
        <sz val="8"/>
        <rFont val="Arial"/>
        <family val="2"/>
      </rPr>
      <t>4</t>
    </r>
    <r>
      <rPr>
        <sz val="8"/>
        <rFont val="Arial"/>
        <family val="2"/>
      </rPr>
      <t>H</t>
    </r>
    <r>
      <rPr>
        <vertAlign val="subscript"/>
        <sz val="8"/>
        <rFont val="Arial"/>
        <family val="2"/>
      </rPr>
      <t>10</t>
    </r>
  </si>
  <si>
    <r>
      <t xml:space="preserve">km uplift factor </t>
    </r>
    <r>
      <rPr>
        <vertAlign val="superscript"/>
        <sz val="10"/>
        <rFont val="Arial"/>
        <family val="2"/>
      </rPr>
      <t>1</t>
    </r>
  </si>
  <si>
    <t>Notes 10-12 from the passenger flights emission factors (Annex 6) also apply to the air freight emission factors.</t>
  </si>
  <si>
    <r>
      <t>The allocation of aircraft CO</t>
    </r>
    <r>
      <rPr>
        <vertAlign val="subscript"/>
        <sz val="10"/>
        <rFont val="Arial"/>
        <family val="2"/>
      </rPr>
      <t>2</t>
    </r>
    <r>
      <rPr>
        <sz val="10"/>
        <rFont val="Arial"/>
        <family val="2"/>
      </rPr>
      <t xml:space="preserve"> emissions between passengers and freight on these aircraft is complex and for the purposes of these emission factors the allocation is carried out by treating freight carried on cargo or passenger services as equivalent.  This is done by assuming the incorporation of the lost cargo capacity of passenger aircraft relative cargo-only equivalents into the passenger weighting. It is assumed this difference in freight cargo capacity is due to passenger-service specific equipment (such as seating, galley, toilets, food) and air frame modifications.  The reference aircraft used in this calculation is the Boeing 747, as the freight configuration equivalent is used for over 90% of long-haul dedicated cargo transport from the UK.</t>
    </r>
  </si>
  <si>
    <t>Annex 1 - Converting from fuel use to carbon dioxide equivalent emissions</t>
  </si>
  <si>
    <t>a) Refrigerant used to fill new equipment (set to 0 if the equipment has been pre-charged by the manufacturer);</t>
  </si>
  <si>
    <t>d) Total full capacity of equipment that is retrofitted to use this refrigerant (set to 0 if the equipment has been pre-charged by the manufacturer);</t>
  </si>
  <si>
    <r>
      <t>The freight CO</t>
    </r>
    <r>
      <rPr>
        <vertAlign val="subscript"/>
        <sz val="10"/>
        <rFont val="Arial"/>
        <family val="2"/>
      </rPr>
      <t>2</t>
    </r>
    <r>
      <rPr>
        <sz val="10"/>
        <rFont val="Arial"/>
        <family val="2"/>
      </rPr>
      <t xml:space="preserve"> emission factor for RoPax Ferries was derived from data provided by Best Foot Forward based on work for the Passenger Shipping Association (PSA) carried out in 2007/8.  The calculated figure assumes an average HGV load factor of 13.6 tonnes, based on information in Table 2.6 of Road Transport Statistics 2005 (from the Department for Transport).  RoPax Ferries are Roll-on Roll-off ferries that carry both road vehicles and their passengers as well as having additional passenger-only capacity.</t>
    </r>
  </si>
  <si>
    <r>
      <t>The indicative emissions factors by passenger seating class have been produced to allow passengers to build an understanding of how emissions per passenger km are affected by load factors and seat configurations. This is in response to feedback on the previous version of the Act on CO</t>
    </r>
    <r>
      <rPr>
        <vertAlign val="subscript"/>
        <sz val="10"/>
        <rFont val="Arial"/>
        <family val="2"/>
      </rPr>
      <t>2</t>
    </r>
    <r>
      <rPr>
        <sz val="10"/>
        <rFont val="Arial"/>
        <family val="2"/>
      </rPr>
      <t xml:space="preserve"> calculator. 
Emission factors by passenger seating class were developed on the basis of detailed analysis of the seating configurations of 24 aircraft model variants from 16 major airlines providing services within/to/from the UK.  Indicative emission factors were calculated via the relative area on the aircraft occupied by different seating classes compared to an economy class equivalent per passenger.  Figures are only indicative averages and will vary considerably between different specific airline and aircraft configurations.</t>
    </r>
  </si>
  <si>
    <t>Gross CV or higher heating value (HHV) is the CV under laboratory conditions.  Net CV or 'lower heating value (LHV) is the useful calorific value in typical real world conditions (e.g. boiler plant). The difference is essentially the latent heat of the water vapour produced (which can be recovered in laboratory conditions).</t>
  </si>
  <si>
    <t xml:space="preserve">Biodiesel ME (Methyl Ester) is the conventionally produced biodiesel type (also known as 1st generation biodiesel). </t>
  </si>
  <si>
    <t>Biodiesel, BtL (Biomass-to-Liquid) is an advanced biodiesel fuel not yet in significant commercial production (also known as 2nd generation biodiesel).  Biodiesel HVO (Hydrotreated Vegetable Oil) is a new type of biodiesel, similar in properties to BtL biodiesel fuel, only recently becoming available.</t>
  </si>
  <si>
    <t>Compressed Natural Gas (CNG)</t>
  </si>
  <si>
    <t>Liquid Petroleum Gas (LPG)</t>
  </si>
  <si>
    <t>Rail:</t>
  </si>
  <si>
    <t>Air</t>
  </si>
  <si>
    <r>
      <t>kg CO</t>
    </r>
    <r>
      <rPr>
        <vertAlign val="subscript"/>
        <sz val="10"/>
        <rFont val="Arial"/>
        <family val="2"/>
      </rPr>
      <t xml:space="preserve">2 </t>
    </r>
    <r>
      <rPr>
        <sz val="10"/>
        <rFont val="Arial"/>
        <family val="2"/>
      </rPr>
      <t>per vehicle km</t>
    </r>
  </si>
  <si>
    <t>Passenger Road Transport Conversion Factors: Cars (unknown fuel) by Market Segment</t>
  </si>
  <si>
    <t>million litres</t>
  </si>
  <si>
    <t>cubic metres</t>
  </si>
  <si>
    <t>Country</t>
  </si>
  <si>
    <t>Austria</t>
  </si>
  <si>
    <t>Belgium</t>
  </si>
  <si>
    <t>Bulgaria</t>
  </si>
  <si>
    <t>Cyprus</t>
  </si>
  <si>
    <t>Czech 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</si>
  <si>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</si>
  <si>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</si>
  <si>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</si>
  <si>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</si>
  <si>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</si>
  <si>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</si>
  <si>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</si>
  <si>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</si>
  <si>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</si>
  <si>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</si>
  <si>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</si>
  <si>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</si>
  <si>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</si>
  <si>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</si>
  <si>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</si>
  <si>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</si>
  <si>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</si>
  <si>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 Republic</t>
  </si>
  <si>
    <t>Slovenia</t>
  </si>
  <si>
    <t>Spain</t>
  </si>
  <si>
    <t>Sweden</t>
  </si>
  <si>
    <t>European Union - 27</t>
  </si>
  <si>
    <t>Australia</t>
  </si>
  <si>
    <t>Brazil</t>
  </si>
  <si>
    <t>Canada</t>
  </si>
  <si>
    <t>Croatia</t>
  </si>
  <si>
    <t>Egypt</t>
  </si>
  <si>
    <t>Iceland</t>
  </si>
  <si>
    <t>India</t>
  </si>
  <si>
    <t>Indonesia</t>
  </si>
  <si>
    <t>Japan</t>
  </si>
  <si>
    <t>Malaysia</t>
  </si>
  <si>
    <t>Mexico</t>
  </si>
  <si>
    <t>New Zealand</t>
  </si>
  <si>
    <t>Norway</t>
  </si>
  <si>
    <t>Pakistan</t>
  </si>
  <si>
    <t>Philippines</t>
  </si>
  <si>
    <t>Russian Federation</t>
  </si>
  <si>
    <t>South Africa</t>
  </si>
  <si>
    <t>Switzerland</t>
  </si>
  <si>
    <t>Turkey</t>
  </si>
  <si>
    <t>United States</t>
  </si>
  <si>
    <t>CNG (Compressed Natural Gas) is an alternative transport fuel, typically at 200 bar pressure.</t>
  </si>
  <si>
    <t>Annex 10 - International Electricity Emission Factors</t>
  </si>
  <si>
    <t>CFC-12/R12 = Dichlorodifluoromethane</t>
  </si>
  <si>
    <t>CFC-114</t>
  </si>
  <si>
    <t>CFC-115</t>
  </si>
  <si>
    <t>Methyl bromide</t>
  </si>
  <si>
    <t>Methyl chloroform</t>
  </si>
  <si>
    <r>
      <t>CClF</t>
    </r>
    <r>
      <rPr>
        <vertAlign val="subscript"/>
        <sz val="8"/>
        <rFont val="Arial"/>
        <family val="2"/>
      </rPr>
      <t>2</t>
    </r>
    <r>
      <rPr>
        <sz val="8"/>
        <rFont val="Arial"/>
        <family val="2"/>
      </rPr>
      <t>CClF</t>
    </r>
    <r>
      <rPr>
        <vertAlign val="subscript"/>
        <sz val="8"/>
        <rFont val="Arial"/>
        <family val="2"/>
      </rPr>
      <t>2</t>
    </r>
  </si>
  <si>
    <r>
      <t>CClF</t>
    </r>
    <r>
      <rPr>
        <vertAlign val="subscript"/>
        <sz val="8"/>
        <rFont val="Arial"/>
        <family val="2"/>
      </rPr>
      <t>2</t>
    </r>
    <r>
      <rPr>
        <sz val="8"/>
        <rFont val="Arial"/>
        <family val="2"/>
      </rPr>
      <t>CF</t>
    </r>
    <r>
      <rPr>
        <vertAlign val="subscript"/>
        <sz val="8"/>
        <rFont val="Arial"/>
        <family val="2"/>
      </rPr>
      <t>3</t>
    </r>
  </si>
  <si>
    <r>
      <t>CBrClF</t>
    </r>
    <r>
      <rPr>
        <vertAlign val="subscript"/>
        <sz val="8"/>
        <rFont val="Arial"/>
        <family val="2"/>
      </rPr>
      <t>2</t>
    </r>
  </si>
  <si>
    <r>
      <t>CBrF</t>
    </r>
    <r>
      <rPr>
        <vertAlign val="subscript"/>
        <sz val="8"/>
        <rFont val="Arial"/>
        <family val="2"/>
      </rPr>
      <t>3</t>
    </r>
  </si>
  <si>
    <r>
      <t>CBrF</t>
    </r>
    <r>
      <rPr>
        <vertAlign val="subscript"/>
        <sz val="8"/>
        <rFont val="Arial"/>
        <family val="2"/>
      </rPr>
      <t>2</t>
    </r>
    <r>
      <rPr>
        <sz val="8"/>
        <rFont val="Arial"/>
        <family val="2"/>
      </rPr>
      <t>CBrF</t>
    </r>
    <r>
      <rPr>
        <vertAlign val="subscript"/>
        <sz val="8"/>
        <rFont val="Arial"/>
        <family val="2"/>
      </rPr>
      <t>2</t>
    </r>
  </si>
  <si>
    <r>
      <t>CCl</t>
    </r>
    <r>
      <rPr>
        <vertAlign val="subscript"/>
        <sz val="8"/>
        <rFont val="Arial"/>
        <family val="2"/>
      </rPr>
      <t>4</t>
    </r>
  </si>
  <si>
    <r>
      <t>CH</t>
    </r>
    <r>
      <rPr>
        <vertAlign val="subscript"/>
        <sz val="8"/>
        <rFont val="Arial"/>
        <family val="2"/>
      </rPr>
      <t>3</t>
    </r>
    <r>
      <rPr>
        <sz val="8"/>
        <rFont val="Arial"/>
        <family val="2"/>
      </rPr>
      <t>Br</t>
    </r>
  </si>
  <si>
    <r>
      <t>CH</t>
    </r>
    <r>
      <rPr>
        <vertAlign val="subscript"/>
        <sz val="8"/>
        <rFont val="Arial"/>
        <family val="2"/>
      </rPr>
      <t>3</t>
    </r>
    <r>
      <rPr>
        <sz val="8"/>
        <rFont val="Arial"/>
        <family val="2"/>
      </rPr>
      <t>CCl</t>
    </r>
    <r>
      <rPr>
        <vertAlign val="subscript"/>
        <sz val="8"/>
        <rFont val="Arial"/>
        <family val="2"/>
      </rPr>
      <t>3</t>
    </r>
  </si>
  <si>
    <r>
      <t>CHCl</t>
    </r>
    <r>
      <rPr>
        <vertAlign val="subscript"/>
        <sz val="8"/>
        <rFont val="Arial"/>
        <family val="2"/>
      </rPr>
      <t>2</t>
    </r>
    <r>
      <rPr>
        <sz val="8"/>
        <rFont val="Arial"/>
        <family val="2"/>
      </rPr>
      <t>CF</t>
    </r>
    <r>
      <rPr>
        <vertAlign val="subscript"/>
        <sz val="8"/>
        <rFont val="Arial"/>
        <family val="2"/>
      </rPr>
      <t>3</t>
    </r>
  </si>
  <si>
    <r>
      <t>CHClFCF</t>
    </r>
    <r>
      <rPr>
        <vertAlign val="subscript"/>
        <sz val="8"/>
        <rFont val="Arial"/>
        <family val="2"/>
      </rPr>
      <t>3</t>
    </r>
  </si>
  <si>
    <r>
      <t>CH</t>
    </r>
    <r>
      <rPr>
        <vertAlign val="subscript"/>
        <sz val="8"/>
        <rFont val="Arial"/>
        <family val="2"/>
      </rPr>
      <t>3</t>
    </r>
    <r>
      <rPr>
        <sz val="8"/>
        <rFont val="Arial"/>
        <family val="2"/>
      </rPr>
      <t>CCl</t>
    </r>
    <r>
      <rPr>
        <vertAlign val="subscript"/>
        <sz val="8"/>
        <rFont val="Arial"/>
        <family val="2"/>
      </rPr>
      <t>2</t>
    </r>
    <r>
      <rPr>
        <sz val="8"/>
        <rFont val="Arial"/>
        <family val="2"/>
      </rPr>
      <t>F</t>
    </r>
  </si>
  <si>
    <r>
      <t>CH</t>
    </r>
    <r>
      <rPr>
        <vertAlign val="subscript"/>
        <sz val="8"/>
        <rFont val="Arial"/>
        <family val="2"/>
      </rPr>
      <t>3</t>
    </r>
    <r>
      <rPr>
        <sz val="8"/>
        <rFont val="Arial"/>
        <family val="2"/>
      </rPr>
      <t>CClF</t>
    </r>
    <r>
      <rPr>
        <vertAlign val="subscript"/>
        <sz val="8"/>
        <rFont val="Arial"/>
        <family val="2"/>
      </rPr>
      <t>2</t>
    </r>
  </si>
  <si>
    <r>
      <t>CHCl</t>
    </r>
    <r>
      <rPr>
        <vertAlign val="subscript"/>
        <sz val="8"/>
        <rFont val="Arial"/>
        <family val="2"/>
      </rPr>
      <t>2</t>
    </r>
    <r>
      <rPr>
        <sz val="8"/>
        <rFont val="Arial"/>
        <family val="2"/>
      </rPr>
      <t>CF</t>
    </r>
    <r>
      <rPr>
        <vertAlign val="subscript"/>
        <sz val="8"/>
        <rFont val="Arial"/>
        <family val="2"/>
      </rPr>
      <t>2</t>
    </r>
    <r>
      <rPr>
        <sz val="8"/>
        <rFont val="Arial"/>
        <family val="2"/>
      </rPr>
      <t>CF</t>
    </r>
    <r>
      <rPr>
        <vertAlign val="subscript"/>
        <sz val="8"/>
        <rFont val="Arial"/>
        <family val="2"/>
      </rPr>
      <t>3</t>
    </r>
  </si>
  <si>
    <r>
      <t>CHClFCF</t>
    </r>
    <r>
      <rPr>
        <vertAlign val="subscript"/>
        <sz val="8"/>
        <rFont val="Arial"/>
        <family val="2"/>
      </rPr>
      <t>2</t>
    </r>
    <r>
      <rPr>
        <sz val="8"/>
        <rFont val="Arial"/>
        <family val="2"/>
      </rPr>
      <t>CClF</t>
    </r>
    <r>
      <rPr>
        <vertAlign val="subscript"/>
        <sz val="8"/>
        <rFont val="Arial"/>
        <family val="2"/>
      </rPr>
      <t>2</t>
    </r>
  </si>
  <si>
    <r>
      <t>C</t>
    </r>
    <r>
      <rPr>
        <vertAlign val="subscript"/>
        <sz val="8"/>
        <rFont val="Arial"/>
        <family val="2"/>
      </rPr>
      <t>3</t>
    </r>
    <r>
      <rPr>
        <sz val="8"/>
        <rFont val="Arial"/>
        <family val="2"/>
      </rPr>
      <t>H</t>
    </r>
    <r>
      <rPr>
        <vertAlign val="subscript"/>
        <sz val="8"/>
        <rFont val="Arial"/>
        <family val="2"/>
      </rPr>
      <t>8</t>
    </r>
  </si>
  <si>
    <t>Substances controlled by the Montreal Protocol</t>
  </si>
  <si>
    <t>Others</t>
  </si>
  <si>
    <t xml:space="preserve">Nitrogen trifluoride  </t>
  </si>
  <si>
    <t xml:space="preserve">PFC-9-1-18  </t>
  </si>
  <si>
    <t xml:space="preserve">trifluoromethyl sulphur pentafluoride  </t>
  </si>
  <si>
    <t>Other Perfluorinated compounds</t>
  </si>
  <si>
    <t>Fluorinated ethers</t>
  </si>
  <si>
    <t>HFE-125</t>
  </si>
  <si>
    <t>Table 10c</t>
  </si>
  <si>
    <t xml:space="preserve">Table 10c - continued </t>
  </si>
  <si>
    <t>Emission Factor (Electricity/Heat CONSUMED) = Emission Factor (Electricity/Heat GENERATED) + Emission Factor (Electricity/Heat LOSSES)</t>
  </si>
  <si>
    <r>
      <t xml:space="preserve">Emissions factors for electricity and heat </t>
    </r>
    <r>
      <rPr>
        <sz val="10"/>
        <rFont val="Arial"/>
        <family val="2"/>
      </rPr>
      <t>LOSSES</t>
    </r>
    <r>
      <rPr>
        <sz val="10"/>
        <rFont val="Arial"/>
        <family val="2"/>
      </rPr>
      <t xml:space="preserve"> from the transmission and distribution grid.</t>
    </r>
  </si>
  <si>
    <r>
      <t xml:space="preserve">Emissions factors for electricity and heat GENERATED (and supplied to the grid where relevant) - </t>
    </r>
    <r>
      <rPr>
        <b/>
        <sz val="10"/>
        <rFont val="Arial"/>
        <family val="2"/>
      </rPr>
      <t>EXCLUDES</t>
    </r>
    <r>
      <rPr>
        <sz val="10"/>
        <rFont val="Arial"/>
        <family val="2"/>
      </rPr>
      <t xml:space="preserve"> losses from the transmission and distribution grid.</t>
    </r>
  </si>
  <si>
    <t>SUBTOTAL</t>
  </si>
  <si>
    <t>GRAND TOTAL</t>
  </si>
  <si>
    <t>% Transmission and Distribution Losses</t>
  </si>
  <si>
    <t>Table 3a</t>
  </si>
  <si>
    <t>Table 3b</t>
  </si>
  <si>
    <t>Table 3c</t>
  </si>
  <si>
    <t>Emission Factor (Electricity CONSUMED) = Emission Factor (Electricity GENERATED) + Emission Factor (Electricity LOSSES)</t>
  </si>
  <si>
    <t>Electricity consumption year:</t>
  </si>
  <si>
    <t>etc.</t>
  </si>
  <si>
    <t>* This is the most recent year for which an emission factor is available for the reporting year</t>
  </si>
  <si>
    <t>N/A</t>
  </si>
  <si>
    <t>HFE-347pcf2</t>
  </si>
  <si>
    <t>HFE-356pcc3</t>
  </si>
  <si>
    <t>HFE-569sf2 (HFE-7200)</t>
  </si>
  <si>
    <t>HFE-43-10pccc124 (H-Galden1040x)</t>
  </si>
  <si>
    <t>HFE-236ca12 (HG-10)</t>
  </si>
  <si>
    <t>HFE-338pcc13 (HG-01)</t>
  </si>
  <si>
    <t>HFE-449sl (HFE-7100)</t>
  </si>
  <si>
    <t>Factors for Process Emissions - Other Greenhouse Gases (e.g. other refrigerants)</t>
  </si>
  <si>
    <t xml:space="preserve">PFPMIE  </t>
  </si>
  <si>
    <t xml:space="preserve">Dimethylether  </t>
  </si>
  <si>
    <t xml:space="preserve">Methylene chloride  </t>
  </si>
  <si>
    <t xml:space="preserve">Methyl chloride  </t>
  </si>
  <si>
    <t>Perfluoromethane (PFC-14)</t>
  </si>
  <si>
    <t>Perfluoroethane (PFC-116)</t>
  </si>
  <si>
    <t>Perfluoropropane (PFC-218)</t>
  </si>
  <si>
    <t>Perfluorocyclobutane (PFC-318)</t>
  </si>
  <si>
    <t>Perfluorobutane (PFC-3-1-10)</t>
  </si>
  <si>
    <t>Perfluoropentane (PFC-4-1-12)</t>
  </si>
  <si>
    <t>Perfluorohexane (PFC-5-1-14)</t>
  </si>
  <si>
    <r>
      <t>NF</t>
    </r>
    <r>
      <rPr>
        <vertAlign val="subscript"/>
        <sz val="8"/>
        <rFont val="Arial"/>
        <family val="2"/>
      </rPr>
      <t>3</t>
    </r>
  </si>
  <si>
    <r>
      <t>C</t>
    </r>
    <r>
      <rPr>
        <vertAlign val="subscript"/>
        <sz val="8"/>
        <rFont val="Arial"/>
        <family val="2"/>
      </rPr>
      <t>5</t>
    </r>
    <r>
      <rPr>
        <sz val="8"/>
        <rFont val="Arial"/>
        <family val="2"/>
      </rPr>
      <t>F</t>
    </r>
    <r>
      <rPr>
        <vertAlign val="subscript"/>
        <sz val="8"/>
        <rFont val="Arial"/>
        <family val="2"/>
      </rPr>
      <t>12</t>
    </r>
  </si>
  <si>
    <r>
      <t>C</t>
    </r>
    <r>
      <rPr>
        <vertAlign val="subscript"/>
        <sz val="8"/>
        <rFont val="Arial"/>
        <family val="2"/>
      </rPr>
      <t>10</t>
    </r>
    <r>
      <rPr>
        <sz val="8"/>
        <rFont val="Arial"/>
        <family val="2"/>
      </rPr>
      <t>F</t>
    </r>
    <r>
      <rPr>
        <vertAlign val="subscript"/>
        <sz val="8"/>
        <rFont val="Arial"/>
        <family val="2"/>
      </rPr>
      <t>18</t>
    </r>
  </si>
  <si>
    <r>
      <t>SF</t>
    </r>
    <r>
      <rPr>
        <vertAlign val="subscript"/>
        <sz val="8"/>
        <rFont val="Arial"/>
        <family val="2"/>
      </rPr>
      <t>5</t>
    </r>
    <r>
      <rPr>
        <sz val="8"/>
        <rFont val="Arial"/>
        <family val="2"/>
      </rPr>
      <t>CF</t>
    </r>
    <r>
      <rPr>
        <vertAlign val="subscript"/>
        <sz val="8"/>
        <rFont val="Arial"/>
        <family val="2"/>
      </rPr>
      <t>3</t>
    </r>
  </si>
  <si>
    <r>
      <t>CHF</t>
    </r>
    <r>
      <rPr>
        <vertAlign val="subscript"/>
        <sz val="8"/>
        <rFont val="Arial"/>
        <family val="2"/>
      </rPr>
      <t>2</t>
    </r>
    <r>
      <rPr>
        <sz val="8"/>
        <rFont val="Arial"/>
        <family val="2"/>
      </rPr>
      <t>OCF</t>
    </r>
    <r>
      <rPr>
        <vertAlign val="subscript"/>
        <sz val="8"/>
        <rFont val="Arial"/>
        <family val="2"/>
      </rPr>
      <t>3</t>
    </r>
  </si>
  <si>
    <r>
      <t>CHF</t>
    </r>
    <r>
      <rPr>
        <vertAlign val="subscript"/>
        <sz val="8"/>
        <rFont val="Arial"/>
        <family val="2"/>
      </rPr>
      <t>2</t>
    </r>
    <r>
      <rPr>
        <sz val="8"/>
        <rFont val="Arial"/>
        <family val="2"/>
      </rPr>
      <t>OCHF</t>
    </r>
    <r>
      <rPr>
        <vertAlign val="subscript"/>
        <sz val="8"/>
        <rFont val="Arial"/>
        <family val="2"/>
      </rPr>
      <t>2</t>
    </r>
  </si>
  <si>
    <r>
      <t>CH</t>
    </r>
    <r>
      <rPr>
        <vertAlign val="subscript"/>
        <sz val="8"/>
        <rFont val="Arial"/>
        <family val="2"/>
      </rPr>
      <t>3</t>
    </r>
    <r>
      <rPr>
        <sz val="8"/>
        <rFont val="Arial"/>
        <family val="2"/>
      </rPr>
      <t>OCF</t>
    </r>
    <r>
      <rPr>
        <vertAlign val="subscript"/>
        <sz val="8"/>
        <rFont val="Arial"/>
        <family val="2"/>
      </rPr>
      <t>3</t>
    </r>
  </si>
  <si>
    <r>
      <t>CH</t>
    </r>
    <r>
      <rPr>
        <vertAlign val="subscript"/>
        <sz val="8"/>
        <rFont val="Arial"/>
        <family val="2"/>
      </rPr>
      <t>3</t>
    </r>
    <r>
      <rPr>
        <sz val="8"/>
        <rFont val="Arial"/>
        <family val="2"/>
      </rPr>
      <t>Cl</t>
    </r>
  </si>
  <si>
    <r>
      <t>CH</t>
    </r>
    <r>
      <rPr>
        <vertAlign val="subscript"/>
        <sz val="8"/>
        <rFont val="Arial"/>
        <family val="2"/>
      </rPr>
      <t>2</t>
    </r>
    <r>
      <rPr>
        <sz val="8"/>
        <rFont val="Arial"/>
        <family val="2"/>
      </rPr>
      <t>Cl</t>
    </r>
    <r>
      <rPr>
        <vertAlign val="subscript"/>
        <sz val="8"/>
        <rFont val="Arial"/>
        <family val="2"/>
      </rPr>
      <t>2</t>
    </r>
  </si>
  <si>
    <r>
      <t>CH</t>
    </r>
    <r>
      <rPr>
        <vertAlign val="subscript"/>
        <sz val="8"/>
        <rFont val="Arial"/>
        <family val="2"/>
      </rPr>
      <t>3</t>
    </r>
    <r>
      <rPr>
        <sz val="8"/>
        <rFont val="Arial"/>
        <family val="2"/>
      </rPr>
      <t>OCH</t>
    </r>
    <r>
      <rPr>
        <vertAlign val="subscript"/>
        <sz val="8"/>
        <rFont val="Arial"/>
        <family val="2"/>
      </rPr>
      <t>3</t>
    </r>
  </si>
  <si>
    <r>
      <t>CF</t>
    </r>
    <r>
      <rPr>
        <vertAlign val="subscript"/>
        <sz val="8"/>
        <rFont val="Arial"/>
        <family val="2"/>
      </rPr>
      <t>3</t>
    </r>
    <r>
      <rPr>
        <sz val="8"/>
        <rFont val="Arial"/>
        <family val="2"/>
      </rPr>
      <t>OCF(CF</t>
    </r>
    <r>
      <rPr>
        <vertAlign val="subscript"/>
        <sz val="8"/>
        <rFont val="Arial"/>
        <family val="2"/>
      </rPr>
      <t>3</t>
    </r>
    <r>
      <rPr>
        <sz val="8"/>
        <rFont val="Arial"/>
        <family val="2"/>
      </rPr>
      <t>)CF</t>
    </r>
    <r>
      <rPr>
        <vertAlign val="subscript"/>
        <sz val="8"/>
        <rFont val="Arial"/>
        <family val="2"/>
      </rPr>
      <t>2</t>
    </r>
    <r>
      <rPr>
        <sz val="8"/>
        <rFont val="Arial"/>
        <family val="2"/>
      </rPr>
      <t>OCF</t>
    </r>
    <r>
      <rPr>
        <vertAlign val="subscript"/>
        <sz val="8"/>
        <rFont val="Arial"/>
        <family val="2"/>
      </rPr>
      <t>2</t>
    </r>
    <r>
      <rPr>
        <sz val="8"/>
        <rFont val="Arial"/>
        <family val="2"/>
      </rPr>
      <t>OCF</t>
    </r>
    <r>
      <rPr>
        <vertAlign val="subscript"/>
        <sz val="8"/>
        <rFont val="Arial"/>
        <family val="2"/>
      </rPr>
      <t>3</t>
    </r>
  </si>
  <si>
    <r>
      <t>CH</t>
    </r>
    <r>
      <rPr>
        <vertAlign val="subscript"/>
        <sz val="8"/>
        <rFont val="Arial"/>
        <family val="2"/>
      </rPr>
      <t>4</t>
    </r>
  </si>
  <si>
    <r>
      <t>N</t>
    </r>
    <r>
      <rPr>
        <vertAlign val="subscript"/>
        <sz val="8"/>
        <rFont val="Arial"/>
        <family val="2"/>
      </rPr>
      <t>2</t>
    </r>
    <r>
      <rPr>
        <sz val="8"/>
        <rFont val="Arial"/>
        <family val="2"/>
      </rPr>
      <t>O</t>
    </r>
  </si>
  <si>
    <r>
      <t>CHF</t>
    </r>
    <r>
      <rPr>
        <vertAlign val="subscript"/>
        <sz val="8"/>
        <rFont val="Arial"/>
        <family val="2"/>
      </rPr>
      <t>3</t>
    </r>
  </si>
  <si>
    <r>
      <t>CH</t>
    </r>
    <r>
      <rPr>
        <vertAlign val="subscript"/>
        <sz val="8"/>
        <rFont val="Arial"/>
        <family val="2"/>
      </rPr>
      <t>2</t>
    </r>
    <r>
      <rPr>
        <sz val="8"/>
        <rFont val="Arial"/>
        <family val="2"/>
      </rPr>
      <t>F</t>
    </r>
    <r>
      <rPr>
        <vertAlign val="subscript"/>
        <sz val="8"/>
        <rFont val="Arial"/>
        <family val="2"/>
      </rPr>
      <t>2</t>
    </r>
  </si>
  <si>
    <r>
      <t>CHF</t>
    </r>
    <r>
      <rPr>
        <vertAlign val="subscript"/>
        <sz val="8"/>
        <rFont val="Arial"/>
        <family val="2"/>
      </rPr>
      <t>2</t>
    </r>
    <r>
      <rPr>
        <sz val="8"/>
        <rFont val="Arial"/>
        <family val="2"/>
      </rPr>
      <t>CF</t>
    </r>
    <r>
      <rPr>
        <vertAlign val="subscript"/>
        <sz val="8"/>
        <rFont val="Arial"/>
        <family val="2"/>
      </rPr>
      <t>3</t>
    </r>
  </si>
  <si>
    <r>
      <t>CF</t>
    </r>
    <r>
      <rPr>
        <vertAlign val="subscript"/>
        <sz val="8"/>
        <rFont val="Arial"/>
        <family val="2"/>
      </rPr>
      <t>4</t>
    </r>
  </si>
  <si>
    <r>
      <t>C</t>
    </r>
    <r>
      <rPr>
        <vertAlign val="subscript"/>
        <sz val="8"/>
        <rFont val="Arial"/>
        <family val="2"/>
      </rPr>
      <t>2</t>
    </r>
    <r>
      <rPr>
        <sz val="8"/>
        <rFont val="Arial"/>
        <family val="2"/>
      </rPr>
      <t>F</t>
    </r>
    <r>
      <rPr>
        <vertAlign val="subscript"/>
        <sz val="8"/>
        <rFont val="Arial"/>
        <family val="2"/>
      </rPr>
      <t>6</t>
    </r>
  </si>
  <si>
    <r>
      <t>CH</t>
    </r>
    <r>
      <rPr>
        <vertAlign val="subscript"/>
        <sz val="8"/>
        <rFont val="Arial"/>
        <family val="2"/>
      </rPr>
      <t>3</t>
    </r>
    <r>
      <rPr>
        <sz val="8"/>
        <rFont val="Arial"/>
        <family val="2"/>
      </rPr>
      <t>F</t>
    </r>
  </si>
  <si>
    <r>
      <t>CHF</t>
    </r>
    <r>
      <rPr>
        <vertAlign val="subscript"/>
        <sz val="8"/>
        <rFont val="Arial"/>
        <family val="2"/>
      </rPr>
      <t>2</t>
    </r>
    <r>
      <rPr>
        <sz val="8"/>
        <rFont val="Arial"/>
        <family val="2"/>
      </rPr>
      <t>CHF</t>
    </r>
    <r>
      <rPr>
        <vertAlign val="subscript"/>
        <sz val="8"/>
        <rFont val="Arial"/>
        <family val="2"/>
      </rPr>
      <t>2</t>
    </r>
  </si>
  <si>
    <r>
      <t>CH</t>
    </r>
    <r>
      <rPr>
        <vertAlign val="subscript"/>
        <sz val="8"/>
        <rFont val="Arial"/>
        <family val="2"/>
      </rPr>
      <t>2</t>
    </r>
    <r>
      <rPr>
        <sz val="8"/>
        <rFont val="Arial"/>
        <family val="2"/>
      </rPr>
      <t>FCF</t>
    </r>
    <r>
      <rPr>
        <vertAlign val="subscript"/>
        <sz val="8"/>
        <rFont val="Arial"/>
        <family val="2"/>
      </rPr>
      <t>3</t>
    </r>
  </si>
  <si>
    <r>
      <t>CH</t>
    </r>
    <r>
      <rPr>
        <vertAlign val="subscript"/>
        <sz val="8"/>
        <rFont val="Arial"/>
        <family val="2"/>
      </rPr>
      <t>3</t>
    </r>
    <r>
      <rPr>
        <sz val="8"/>
        <rFont val="Arial"/>
        <family val="2"/>
      </rPr>
      <t>CF</t>
    </r>
    <r>
      <rPr>
        <vertAlign val="subscript"/>
        <sz val="8"/>
        <rFont val="Arial"/>
        <family val="2"/>
      </rPr>
      <t>3</t>
    </r>
  </si>
  <si>
    <r>
      <t>CH</t>
    </r>
    <r>
      <rPr>
        <vertAlign val="subscript"/>
        <sz val="8"/>
        <rFont val="Arial"/>
        <family val="2"/>
      </rPr>
      <t>3</t>
    </r>
    <r>
      <rPr>
        <sz val="8"/>
        <rFont val="Arial"/>
        <family val="2"/>
      </rPr>
      <t>CHF</t>
    </r>
    <r>
      <rPr>
        <vertAlign val="subscript"/>
        <sz val="8"/>
        <rFont val="Arial"/>
        <family val="2"/>
      </rPr>
      <t>2</t>
    </r>
  </si>
  <si>
    <r>
      <t>CF</t>
    </r>
    <r>
      <rPr>
        <vertAlign val="subscript"/>
        <sz val="8"/>
        <rFont val="Arial"/>
        <family val="2"/>
      </rPr>
      <t>3</t>
    </r>
    <r>
      <rPr>
        <sz val="8"/>
        <rFont val="Arial"/>
        <family val="2"/>
      </rPr>
      <t>CHFCF</t>
    </r>
    <r>
      <rPr>
        <vertAlign val="subscript"/>
        <sz val="8"/>
        <rFont val="Arial"/>
        <family val="2"/>
      </rPr>
      <t>3</t>
    </r>
  </si>
  <si>
    <r>
      <t>CF</t>
    </r>
    <r>
      <rPr>
        <vertAlign val="subscript"/>
        <sz val="8"/>
        <rFont val="Arial"/>
        <family val="2"/>
      </rPr>
      <t>3</t>
    </r>
    <r>
      <rPr>
        <sz val="8"/>
        <rFont val="Arial"/>
        <family val="2"/>
      </rPr>
      <t>CH</t>
    </r>
    <r>
      <rPr>
        <vertAlign val="subscript"/>
        <sz val="8"/>
        <rFont val="Arial"/>
        <family val="2"/>
      </rPr>
      <t>2</t>
    </r>
    <r>
      <rPr>
        <sz val="8"/>
        <rFont val="Arial"/>
        <family val="2"/>
      </rPr>
      <t>CF</t>
    </r>
    <r>
      <rPr>
        <vertAlign val="subscript"/>
        <sz val="8"/>
        <rFont val="Arial"/>
        <family val="2"/>
      </rPr>
      <t>3</t>
    </r>
  </si>
  <si>
    <r>
      <t>CHF</t>
    </r>
    <r>
      <rPr>
        <vertAlign val="subscript"/>
        <sz val="8"/>
        <rFont val="Arial"/>
        <family val="2"/>
      </rPr>
      <t>2</t>
    </r>
    <r>
      <rPr>
        <sz val="8"/>
        <rFont val="Arial"/>
        <family val="2"/>
      </rPr>
      <t>CH</t>
    </r>
    <r>
      <rPr>
        <vertAlign val="subscript"/>
        <sz val="8"/>
        <rFont val="Arial"/>
        <family val="2"/>
      </rPr>
      <t>2</t>
    </r>
    <r>
      <rPr>
        <sz val="8"/>
        <rFont val="Arial"/>
        <family val="2"/>
      </rPr>
      <t>CF</t>
    </r>
    <r>
      <rPr>
        <vertAlign val="subscript"/>
        <sz val="8"/>
        <rFont val="Arial"/>
        <family val="2"/>
      </rPr>
      <t>3</t>
    </r>
  </si>
  <si>
    <r>
      <t>CH</t>
    </r>
    <r>
      <rPr>
        <vertAlign val="subscript"/>
        <sz val="8"/>
        <rFont val="Arial"/>
        <family val="2"/>
      </rPr>
      <t>3</t>
    </r>
    <r>
      <rPr>
        <sz val="8"/>
        <rFont val="Arial"/>
        <family val="2"/>
      </rPr>
      <t>CF</t>
    </r>
    <r>
      <rPr>
        <vertAlign val="subscript"/>
        <sz val="8"/>
        <rFont val="Arial"/>
        <family val="2"/>
      </rPr>
      <t>2</t>
    </r>
    <r>
      <rPr>
        <sz val="8"/>
        <rFont val="Arial"/>
        <family val="2"/>
      </rPr>
      <t>CH</t>
    </r>
    <r>
      <rPr>
        <vertAlign val="subscript"/>
        <sz val="8"/>
        <rFont val="Arial"/>
        <family val="2"/>
      </rPr>
      <t>2</t>
    </r>
    <r>
      <rPr>
        <sz val="8"/>
        <rFont val="Arial"/>
        <family val="2"/>
      </rPr>
      <t>CF</t>
    </r>
    <r>
      <rPr>
        <vertAlign val="subscript"/>
        <sz val="8"/>
        <rFont val="Arial"/>
        <family val="2"/>
      </rPr>
      <t>3</t>
    </r>
  </si>
  <si>
    <r>
      <t>CF</t>
    </r>
    <r>
      <rPr>
        <vertAlign val="subscript"/>
        <sz val="8"/>
        <rFont val="Arial"/>
        <family val="2"/>
      </rPr>
      <t>3</t>
    </r>
    <r>
      <rPr>
        <sz val="8"/>
        <rFont val="Arial"/>
        <family val="2"/>
      </rPr>
      <t>CHFCHFCF</t>
    </r>
    <r>
      <rPr>
        <vertAlign val="subscript"/>
        <sz val="8"/>
        <rFont val="Arial"/>
        <family val="2"/>
      </rPr>
      <t>2</t>
    </r>
    <r>
      <rPr>
        <sz val="8"/>
        <rFont val="Arial"/>
        <family val="2"/>
      </rPr>
      <t>CF</t>
    </r>
    <r>
      <rPr>
        <vertAlign val="subscript"/>
        <sz val="8"/>
        <rFont val="Arial"/>
        <family val="2"/>
      </rPr>
      <t>3</t>
    </r>
  </si>
  <si>
    <r>
      <t>C</t>
    </r>
    <r>
      <rPr>
        <vertAlign val="subscript"/>
        <sz val="8"/>
        <rFont val="Arial"/>
        <family val="2"/>
      </rPr>
      <t>3</t>
    </r>
    <r>
      <rPr>
        <sz val="8"/>
        <rFont val="Arial"/>
        <family val="2"/>
      </rPr>
      <t>F</t>
    </r>
    <r>
      <rPr>
        <vertAlign val="subscript"/>
        <sz val="8"/>
        <rFont val="Arial"/>
        <family val="2"/>
      </rPr>
      <t>8</t>
    </r>
  </si>
  <si>
    <r>
      <t>c-C</t>
    </r>
    <r>
      <rPr>
        <vertAlign val="subscript"/>
        <sz val="8"/>
        <rFont val="Arial"/>
        <family val="2"/>
      </rPr>
      <t>4</t>
    </r>
    <r>
      <rPr>
        <sz val="8"/>
        <rFont val="Arial"/>
        <family val="2"/>
      </rPr>
      <t>F</t>
    </r>
    <r>
      <rPr>
        <vertAlign val="subscript"/>
        <sz val="8"/>
        <rFont val="Arial"/>
        <family val="2"/>
      </rPr>
      <t>8</t>
    </r>
  </si>
  <si>
    <r>
      <t>C</t>
    </r>
    <r>
      <rPr>
        <vertAlign val="subscript"/>
        <sz val="8"/>
        <rFont val="Arial"/>
        <family val="2"/>
      </rPr>
      <t>4</t>
    </r>
    <r>
      <rPr>
        <sz val="8"/>
        <rFont val="Arial"/>
        <family val="2"/>
      </rPr>
      <t>F</t>
    </r>
    <r>
      <rPr>
        <vertAlign val="subscript"/>
        <sz val="8"/>
        <rFont val="Arial"/>
        <family val="2"/>
      </rPr>
      <t>10</t>
    </r>
  </si>
  <si>
    <r>
      <t>C</t>
    </r>
    <r>
      <rPr>
        <vertAlign val="subscript"/>
        <sz val="8"/>
        <rFont val="Arial"/>
        <family val="2"/>
      </rPr>
      <t>6</t>
    </r>
    <r>
      <rPr>
        <sz val="8"/>
        <rFont val="Arial"/>
        <family val="2"/>
      </rPr>
      <t>F</t>
    </r>
    <r>
      <rPr>
        <vertAlign val="subscript"/>
        <sz val="8"/>
        <rFont val="Arial"/>
        <family val="2"/>
      </rPr>
      <t>14</t>
    </r>
  </si>
  <si>
    <t>R407C</t>
  </si>
  <si>
    <t>50:50 blend of HFC-32 and -125</t>
  </si>
  <si>
    <t>HFC-23</t>
  </si>
  <si>
    <t>HFC-32</t>
  </si>
  <si>
    <t>HFC-41</t>
  </si>
  <si>
    <t>HFC-125</t>
  </si>
  <si>
    <t>HFC-134a</t>
  </si>
  <si>
    <t>HFC-143</t>
  </si>
  <si>
    <t>HFC-143a</t>
  </si>
  <si>
    <t>HFC-152a</t>
  </si>
  <si>
    <t>HFC-227ea</t>
  </si>
  <si>
    <t>HFC-236fa</t>
  </si>
  <si>
    <t>HFC-245fa</t>
  </si>
  <si>
    <t>HFC-43-I0mee</t>
  </si>
  <si>
    <r>
      <t>CHF</t>
    </r>
    <r>
      <rPr>
        <vertAlign val="subscript"/>
        <sz val="8"/>
        <rFont val="Arial"/>
        <family val="2"/>
      </rPr>
      <t>2</t>
    </r>
    <r>
      <rPr>
        <sz val="8"/>
        <rFont val="Arial"/>
        <family val="2"/>
      </rPr>
      <t>OCHClCF</t>
    </r>
    <r>
      <rPr>
        <vertAlign val="subscript"/>
        <sz val="8"/>
        <rFont val="Arial"/>
        <family val="2"/>
      </rPr>
      <t>3</t>
    </r>
  </si>
  <si>
    <r>
      <t>CH</t>
    </r>
    <r>
      <rPr>
        <vertAlign val="subscript"/>
        <sz val="8"/>
        <rFont val="Arial"/>
        <family val="2"/>
      </rPr>
      <t>3</t>
    </r>
    <r>
      <rPr>
        <sz val="8"/>
        <rFont val="Arial"/>
        <family val="2"/>
      </rPr>
      <t>OCF</t>
    </r>
    <r>
      <rPr>
        <vertAlign val="subscript"/>
        <sz val="8"/>
        <rFont val="Arial"/>
        <family val="2"/>
      </rPr>
      <t>2</t>
    </r>
    <r>
      <rPr>
        <sz val="8"/>
        <rFont val="Arial"/>
        <family val="2"/>
      </rPr>
      <t>CHF</t>
    </r>
    <r>
      <rPr>
        <vertAlign val="subscript"/>
        <sz val="8"/>
        <rFont val="Arial"/>
        <family val="2"/>
      </rPr>
      <t>2</t>
    </r>
  </si>
  <si>
    <r>
      <t>CHF</t>
    </r>
    <r>
      <rPr>
        <vertAlign val="subscript"/>
        <sz val="8"/>
        <rFont val="Arial"/>
        <family val="2"/>
      </rPr>
      <t>2</t>
    </r>
    <r>
      <rPr>
        <sz val="8"/>
        <rFont val="Arial"/>
        <family val="2"/>
      </rPr>
      <t>OCH</t>
    </r>
    <r>
      <rPr>
        <vertAlign val="subscript"/>
        <sz val="8"/>
        <rFont val="Arial"/>
        <family val="2"/>
      </rPr>
      <t>2</t>
    </r>
    <r>
      <rPr>
        <sz val="8"/>
        <rFont val="Arial"/>
        <family val="2"/>
      </rPr>
      <t>CF</t>
    </r>
    <r>
      <rPr>
        <vertAlign val="subscript"/>
        <sz val="8"/>
        <rFont val="Arial"/>
        <family val="2"/>
      </rPr>
      <t>3</t>
    </r>
  </si>
  <si>
    <r>
      <t>CH</t>
    </r>
    <r>
      <rPr>
        <vertAlign val="subscript"/>
        <sz val="8"/>
        <rFont val="Arial"/>
        <family val="2"/>
      </rPr>
      <t>3</t>
    </r>
    <r>
      <rPr>
        <sz val="8"/>
        <rFont val="Arial"/>
        <family val="2"/>
      </rPr>
      <t>OCF</t>
    </r>
    <r>
      <rPr>
        <vertAlign val="subscript"/>
        <sz val="8"/>
        <rFont val="Arial"/>
        <family val="2"/>
      </rPr>
      <t>2</t>
    </r>
    <r>
      <rPr>
        <sz val="8"/>
        <rFont val="Arial"/>
        <family val="2"/>
      </rPr>
      <t>CF</t>
    </r>
    <r>
      <rPr>
        <vertAlign val="subscript"/>
        <sz val="8"/>
        <rFont val="Arial"/>
        <family val="2"/>
      </rPr>
      <t>2</t>
    </r>
    <r>
      <rPr>
        <sz val="8"/>
        <rFont val="Arial"/>
        <family val="2"/>
      </rPr>
      <t>CF</t>
    </r>
    <r>
      <rPr>
        <vertAlign val="subscript"/>
        <sz val="8"/>
        <rFont val="Arial"/>
        <family val="2"/>
      </rPr>
      <t>3</t>
    </r>
  </si>
  <si>
    <r>
      <t>CHF</t>
    </r>
    <r>
      <rPr>
        <vertAlign val="subscript"/>
        <sz val="8"/>
        <rFont val="Arial"/>
        <family val="2"/>
      </rPr>
      <t>2</t>
    </r>
    <r>
      <rPr>
        <sz val="8"/>
        <rFont val="Arial"/>
        <family val="2"/>
      </rPr>
      <t>CF</t>
    </r>
    <r>
      <rPr>
        <vertAlign val="subscript"/>
        <sz val="8"/>
        <rFont val="Arial"/>
        <family val="2"/>
      </rPr>
      <t>2</t>
    </r>
    <r>
      <rPr>
        <sz val="8"/>
        <rFont val="Arial"/>
        <family val="2"/>
      </rPr>
      <t>OCH</t>
    </r>
    <r>
      <rPr>
        <vertAlign val="subscript"/>
        <sz val="8"/>
        <rFont val="Arial"/>
        <family val="2"/>
      </rPr>
      <t>2</t>
    </r>
    <r>
      <rPr>
        <sz val="8"/>
        <rFont val="Arial"/>
        <family val="2"/>
      </rPr>
      <t>CF</t>
    </r>
    <r>
      <rPr>
        <vertAlign val="subscript"/>
        <sz val="8"/>
        <rFont val="Arial"/>
        <family val="2"/>
      </rPr>
      <t>3</t>
    </r>
  </si>
  <si>
    <r>
      <t>CH</t>
    </r>
    <r>
      <rPr>
        <vertAlign val="subscript"/>
        <sz val="8"/>
        <rFont val="Arial"/>
        <family val="2"/>
      </rPr>
      <t>3</t>
    </r>
    <r>
      <rPr>
        <sz val="8"/>
        <rFont val="Arial"/>
        <family val="2"/>
      </rPr>
      <t>OCF</t>
    </r>
    <r>
      <rPr>
        <vertAlign val="subscript"/>
        <sz val="8"/>
        <rFont val="Arial"/>
        <family val="2"/>
      </rPr>
      <t>2</t>
    </r>
    <r>
      <rPr>
        <sz val="8"/>
        <rFont val="Arial"/>
        <family val="2"/>
      </rPr>
      <t>CF</t>
    </r>
    <r>
      <rPr>
        <vertAlign val="subscript"/>
        <sz val="8"/>
        <rFont val="Arial"/>
        <family val="2"/>
      </rPr>
      <t>2</t>
    </r>
    <r>
      <rPr>
        <sz val="8"/>
        <rFont val="Arial"/>
        <family val="2"/>
      </rPr>
      <t>CHF</t>
    </r>
    <r>
      <rPr>
        <vertAlign val="subscript"/>
        <sz val="8"/>
        <rFont val="Arial"/>
        <family val="2"/>
      </rPr>
      <t>2</t>
    </r>
  </si>
  <si>
    <r>
      <t>C</t>
    </r>
    <r>
      <rPr>
        <vertAlign val="subscript"/>
        <sz val="8"/>
        <rFont val="Arial"/>
        <family val="2"/>
      </rPr>
      <t>4</t>
    </r>
    <r>
      <rPr>
        <sz val="8"/>
        <rFont val="Arial"/>
        <family val="2"/>
      </rPr>
      <t>F</t>
    </r>
    <r>
      <rPr>
        <vertAlign val="subscript"/>
        <sz val="8"/>
        <rFont val="Arial"/>
        <family val="2"/>
      </rPr>
      <t>9</t>
    </r>
    <r>
      <rPr>
        <sz val="8"/>
        <rFont val="Arial"/>
        <family val="2"/>
      </rPr>
      <t>OCH</t>
    </r>
    <r>
      <rPr>
        <vertAlign val="subscript"/>
        <sz val="8"/>
        <rFont val="Arial"/>
        <family val="2"/>
      </rPr>
      <t>3</t>
    </r>
  </si>
  <si>
    <r>
      <t>C</t>
    </r>
    <r>
      <rPr>
        <vertAlign val="subscript"/>
        <sz val="8"/>
        <rFont val="Arial"/>
        <family val="2"/>
      </rPr>
      <t>4</t>
    </r>
    <r>
      <rPr>
        <sz val="8"/>
        <rFont val="Arial"/>
        <family val="2"/>
      </rPr>
      <t>F</t>
    </r>
    <r>
      <rPr>
        <vertAlign val="subscript"/>
        <sz val="8"/>
        <rFont val="Arial"/>
        <family val="2"/>
      </rPr>
      <t>9</t>
    </r>
    <r>
      <rPr>
        <sz val="8"/>
        <rFont val="Arial"/>
        <family val="2"/>
      </rPr>
      <t>OC</t>
    </r>
    <r>
      <rPr>
        <vertAlign val="subscript"/>
        <sz val="8"/>
        <rFont val="Arial"/>
        <family val="2"/>
      </rPr>
      <t>2</t>
    </r>
    <r>
      <rPr>
        <sz val="8"/>
        <rFont val="Arial"/>
        <family val="2"/>
      </rPr>
      <t>H</t>
    </r>
    <r>
      <rPr>
        <vertAlign val="subscript"/>
        <sz val="8"/>
        <rFont val="Arial"/>
        <family val="2"/>
      </rPr>
      <t>5</t>
    </r>
  </si>
  <si>
    <r>
      <t>CHF</t>
    </r>
    <r>
      <rPr>
        <vertAlign val="subscript"/>
        <sz val="8"/>
        <rFont val="Arial"/>
        <family val="2"/>
      </rPr>
      <t>2</t>
    </r>
    <r>
      <rPr>
        <sz val="8"/>
        <rFont val="Arial"/>
        <family val="2"/>
      </rPr>
      <t>OCF</t>
    </r>
    <r>
      <rPr>
        <vertAlign val="subscript"/>
        <sz val="8"/>
        <rFont val="Arial"/>
        <family val="2"/>
      </rPr>
      <t>2</t>
    </r>
    <r>
      <rPr>
        <sz val="8"/>
        <rFont val="Arial"/>
        <family val="2"/>
      </rPr>
      <t>OC</t>
    </r>
    <r>
      <rPr>
        <vertAlign val="subscript"/>
        <sz val="8"/>
        <rFont val="Arial"/>
        <family val="2"/>
      </rPr>
      <t>2</t>
    </r>
    <r>
      <rPr>
        <sz val="8"/>
        <rFont val="Arial"/>
        <family val="2"/>
      </rPr>
      <t>F</t>
    </r>
    <r>
      <rPr>
        <vertAlign val="subscript"/>
        <sz val="8"/>
        <rFont val="Arial"/>
        <family val="2"/>
      </rPr>
      <t>4</t>
    </r>
    <r>
      <rPr>
        <sz val="8"/>
        <rFont val="Arial"/>
        <family val="2"/>
      </rPr>
      <t>OCHF</t>
    </r>
    <r>
      <rPr>
        <vertAlign val="subscript"/>
        <sz val="8"/>
        <rFont val="Arial"/>
        <family val="2"/>
      </rPr>
      <t>2</t>
    </r>
  </si>
  <si>
    <r>
      <t>CHF</t>
    </r>
    <r>
      <rPr>
        <vertAlign val="subscript"/>
        <sz val="8"/>
        <rFont val="Arial"/>
        <family val="2"/>
      </rPr>
      <t>2</t>
    </r>
    <r>
      <rPr>
        <sz val="8"/>
        <rFont val="Arial"/>
        <family val="2"/>
      </rPr>
      <t>OCF</t>
    </r>
    <r>
      <rPr>
        <vertAlign val="subscript"/>
        <sz val="8"/>
        <rFont val="Arial"/>
        <family val="2"/>
      </rPr>
      <t>2</t>
    </r>
    <r>
      <rPr>
        <sz val="8"/>
        <rFont val="Arial"/>
        <family val="2"/>
      </rPr>
      <t>OCHF</t>
    </r>
    <r>
      <rPr>
        <vertAlign val="subscript"/>
        <sz val="8"/>
        <rFont val="Arial"/>
        <family val="2"/>
      </rPr>
      <t>2</t>
    </r>
  </si>
  <si>
    <r>
      <t>CHF</t>
    </r>
    <r>
      <rPr>
        <vertAlign val="subscript"/>
        <sz val="8"/>
        <rFont val="Arial"/>
        <family val="2"/>
      </rPr>
      <t>2</t>
    </r>
    <r>
      <rPr>
        <sz val="8"/>
        <rFont val="Arial"/>
        <family val="2"/>
      </rPr>
      <t>OCF</t>
    </r>
    <r>
      <rPr>
        <vertAlign val="subscript"/>
        <sz val="8"/>
        <rFont val="Arial"/>
        <family val="2"/>
      </rPr>
      <t>2</t>
    </r>
    <r>
      <rPr>
        <sz val="8"/>
        <rFont val="Arial"/>
        <family val="2"/>
      </rPr>
      <t>CF</t>
    </r>
    <r>
      <rPr>
        <vertAlign val="subscript"/>
        <sz val="8"/>
        <rFont val="Arial"/>
        <family val="2"/>
      </rPr>
      <t>2</t>
    </r>
    <r>
      <rPr>
        <sz val="8"/>
        <rFont val="Arial"/>
        <family val="2"/>
      </rPr>
      <t>OCHF</t>
    </r>
    <r>
      <rPr>
        <vertAlign val="subscript"/>
        <sz val="8"/>
        <rFont val="Arial"/>
        <family val="2"/>
      </rPr>
      <t>2</t>
    </r>
  </si>
  <si>
    <t>Blends</t>
  </si>
  <si>
    <t>52:44:4 blend of HFC-143a, -125 and -134a</t>
  </si>
  <si>
    <t>If you cannot find an emission factor for a particular country, please refer to the larger list available on the GHG Protocol website at the link above.</t>
  </si>
  <si>
    <t>Chinese Taipei</t>
  </si>
  <si>
    <t>Gibraltar</t>
  </si>
  <si>
    <t>Israel</t>
  </si>
  <si>
    <t>Saudi Arabia</t>
  </si>
  <si>
    <t>Ukraine</t>
  </si>
  <si>
    <t>Africa</t>
  </si>
  <si>
    <t>Latin America</t>
  </si>
  <si>
    <t>This is specific to Fletton brick manufacture at the mineral processing stage, a process that uses clay with high organic content. Other types of brick manufacturing in the UK do not release Greenhouse Gases during the processing stage.</t>
  </si>
  <si>
    <r>
      <t xml:space="preserve">If you have identified process emissions of greenhouse gases other than those covered in this Annex these may be converted to carbon dioxide equivalents by using the factors provided in </t>
    </r>
    <r>
      <rPr>
        <b/>
        <sz val="10"/>
        <rFont val="Arial"/>
        <family val="2"/>
      </rPr>
      <t>Annex 5</t>
    </r>
    <r>
      <rPr>
        <sz val="10"/>
        <rFont val="Arial"/>
        <family val="2"/>
      </rPr>
      <t>.</t>
    </r>
  </si>
  <si>
    <r>
      <t>For use of limestone in Flue Gas Desulphurisation (FGD) and processes such as those in the glass industry. Not all uses of limestone release CO</t>
    </r>
    <r>
      <rPr>
        <vertAlign val="subscript"/>
        <sz val="10"/>
        <rFont val="Arial"/>
        <family val="2"/>
      </rPr>
      <t>2</t>
    </r>
    <r>
      <rPr>
        <sz val="10"/>
        <rFont val="Arial"/>
        <family val="2"/>
      </rPr>
      <t>.</t>
    </r>
  </si>
  <si>
    <r>
      <t>Carbon Dioxide CO</t>
    </r>
    <r>
      <rPr>
        <vertAlign val="subscript"/>
        <sz val="10"/>
        <rFont val="Arial"/>
        <family val="2"/>
      </rPr>
      <t>2</t>
    </r>
  </si>
  <si>
    <r>
      <t>Methane CH</t>
    </r>
    <r>
      <rPr>
        <vertAlign val="subscript"/>
        <sz val="10"/>
        <rFont val="Arial"/>
        <family val="2"/>
      </rPr>
      <t>4</t>
    </r>
  </si>
  <si>
    <r>
      <t>Nitrous oxide N</t>
    </r>
    <r>
      <rPr>
        <vertAlign val="subscript"/>
        <sz val="10"/>
        <rFont val="Arial"/>
        <family val="2"/>
      </rPr>
      <t>2</t>
    </r>
    <r>
      <rPr>
        <sz val="10"/>
        <rFont val="Arial"/>
        <family val="2"/>
      </rPr>
      <t>O</t>
    </r>
  </si>
  <si>
    <r>
      <t>Sulphur Hexafluoride SF</t>
    </r>
    <r>
      <rPr>
        <vertAlign val="subscript"/>
        <sz val="10"/>
        <rFont val="Arial"/>
        <family val="2"/>
      </rPr>
      <t>6</t>
    </r>
  </si>
  <si>
    <t>Table 1a</t>
  </si>
  <si>
    <t>Converting fuel types by unit mass</t>
  </si>
  <si>
    <t>Table 1b</t>
  </si>
  <si>
    <t>Converting fuel types by unit volume</t>
  </si>
  <si>
    <t>Table 1c</t>
  </si>
  <si>
    <t>Table 1d</t>
  </si>
  <si>
    <t>Scope 1</t>
  </si>
  <si>
    <t>Scope 2</t>
  </si>
  <si>
    <t>Scope 3</t>
  </si>
  <si>
    <t>All Scopes</t>
  </si>
  <si>
    <t>Updated:</t>
  </si>
  <si>
    <t>Emissions fall into Scope 1 as defined by the GHG Protocol</t>
  </si>
  <si>
    <t>Emissions fall into Scope 2 as defined by the GHG Protocol</t>
  </si>
  <si>
    <t>Emissions fall into Scope 3 as defined by the GHG Protocol</t>
  </si>
  <si>
    <t>All emissions from Scope 1 or 2 and Scope 3 as defined by the GHG Protocol</t>
  </si>
  <si>
    <t>Outside of Scopes</t>
  </si>
  <si>
    <t>What is the difference between direct and indirect emissions?</t>
  </si>
  <si>
    <r>
      <t xml:space="preserve">The </t>
    </r>
    <r>
      <rPr>
        <b/>
        <sz val="10"/>
        <color indexed="10"/>
        <rFont val="Arial"/>
        <family val="2"/>
      </rPr>
      <t xml:space="preserve">GHG Protocol </t>
    </r>
    <r>
      <rPr>
        <sz val="10"/>
        <rFont val="Arial"/>
        <family val="2"/>
      </rPr>
      <t>defines direct and indirect emissions slightly differently as follows:</t>
    </r>
  </si>
  <si>
    <r>
      <rPr>
        <b/>
        <i/>
        <sz val="10"/>
        <color indexed="10"/>
        <rFont val="Arial"/>
        <family val="2"/>
      </rPr>
      <t>Direct GHG emissions</t>
    </r>
    <r>
      <rPr>
        <sz val="10"/>
        <rFont val="Arial"/>
        <family val="2"/>
      </rPr>
      <t xml:space="preserve"> are emissions from sources that are owned or controlled by the reporting entity.</t>
    </r>
  </si>
  <si>
    <r>
      <rPr>
        <b/>
        <i/>
        <sz val="10"/>
        <color indexed="10"/>
        <rFont val="Arial"/>
        <family val="2"/>
      </rPr>
      <t>Indirect GHG emissions</t>
    </r>
    <r>
      <rPr>
        <sz val="10"/>
        <rFont val="Arial"/>
        <family val="2"/>
      </rPr>
      <t xml:space="preserve"> are emissions that are a consequence of the activities of the reporting entity, but occur at sources owned or controlled by another entity.</t>
    </r>
  </si>
  <si>
    <r>
      <rPr>
        <b/>
        <i/>
        <sz val="10"/>
        <color indexed="57"/>
        <rFont val="Arial"/>
        <family val="2"/>
      </rPr>
      <t>Direct GHG emissions</t>
    </r>
    <r>
      <rPr>
        <sz val="10"/>
        <color indexed="57"/>
        <rFont val="Arial"/>
        <family val="2"/>
      </rPr>
      <t xml:space="preserve"> </t>
    </r>
    <r>
      <rPr>
        <sz val="10"/>
        <rFont val="Arial"/>
        <family val="2"/>
      </rPr>
      <t>are those emissions emitted at the point of use of a fuel/energy carrier (or in the case of electricity, at the point of generation).</t>
    </r>
  </si>
  <si>
    <t>Total Indirect GHG</t>
  </si>
  <si>
    <t>Grand Total GHG</t>
  </si>
  <si>
    <t>Total Direct GHG</t>
  </si>
  <si>
    <t>See Annex 9</t>
  </si>
  <si>
    <t>CNG</t>
  </si>
  <si>
    <r>
      <t>Total kg CO</t>
    </r>
    <r>
      <rPr>
        <vertAlign val="subscript"/>
        <sz val="10"/>
        <rFont val="Arial"/>
        <family val="2"/>
      </rPr>
      <t>2</t>
    </r>
    <r>
      <rPr>
        <sz val="10"/>
        <rFont val="Arial"/>
        <family val="2"/>
      </rPr>
      <t>e</t>
    </r>
  </si>
  <si>
    <r>
      <t>kg CO</t>
    </r>
    <r>
      <rPr>
        <vertAlign val="subscript"/>
        <sz val="10"/>
        <rFont val="Arial"/>
        <family val="2"/>
      </rPr>
      <t>2</t>
    </r>
    <r>
      <rPr>
        <sz val="10"/>
        <rFont val="Arial"/>
        <family val="2"/>
      </rPr>
      <t>e per unit</t>
    </r>
  </si>
  <si>
    <r>
      <t>total emissions (in kgCO</t>
    </r>
    <r>
      <rPr>
        <vertAlign val="subscript"/>
        <sz val="10"/>
        <rFont val="Arial"/>
        <family val="2"/>
      </rPr>
      <t>2</t>
    </r>
    <r>
      <rPr>
        <sz val="10"/>
        <rFont val="Arial"/>
        <family val="2"/>
      </rPr>
      <t>e)</t>
    </r>
  </si>
  <si>
    <r>
      <t>kg CO</t>
    </r>
    <r>
      <rPr>
        <vertAlign val="subscript"/>
        <sz val="10"/>
        <rFont val="Arial"/>
        <family val="2"/>
      </rPr>
      <t>2</t>
    </r>
    <r>
      <rPr>
        <sz val="10"/>
        <rFont val="Arial"/>
        <family val="2"/>
      </rPr>
      <t>e per kWh</t>
    </r>
  </si>
  <si>
    <r>
      <t>kg CO</t>
    </r>
    <r>
      <rPr>
        <vertAlign val="subscript"/>
        <sz val="10"/>
        <rFont val="Arial"/>
        <family val="2"/>
      </rPr>
      <t>2</t>
    </r>
    <r>
      <rPr>
        <sz val="10"/>
        <rFont val="Arial"/>
        <family val="2"/>
      </rPr>
      <t xml:space="preserve">e </t>
    </r>
    <r>
      <rPr>
        <sz val="10"/>
        <rFont val="Arial"/>
        <family val="2"/>
      </rPr>
      <t>per unit</t>
    </r>
  </si>
  <si>
    <r>
      <t>Total kg CO</t>
    </r>
    <r>
      <rPr>
        <vertAlign val="subscript"/>
        <sz val="10"/>
        <rFont val="Arial"/>
        <family val="2"/>
      </rPr>
      <t>2</t>
    </r>
    <r>
      <rPr>
        <sz val="10"/>
        <rFont val="Arial"/>
        <family val="2"/>
      </rPr>
      <t>e</t>
    </r>
  </si>
  <si>
    <r>
      <t>Total Net kg CO</t>
    </r>
    <r>
      <rPr>
        <b/>
        <vertAlign val="subscript"/>
        <sz val="10"/>
        <rFont val="Arial"/>
        <family val="2"/>
      </rPr>
      <t>2</t>
    </r>
    <r>
      <rPr>
        <b/>
        <sz val="10"/>
        <rFont val="Arial"/>
        <family val="2"/>
      </rPr>
      <t>e emissions by waste fraction</t>
    </r>
  </si>
  <si>
    <r>
      <t>Total kg CO</t>
    </r>
    <r>
      <rPr>
        <vertAlign val="subscript"/>
        <sz val="10"/>
        <rFont val="Arial"/>
        <family val="2"/>
      </rPr>
      <t>2</t>
    </r>
    <r>
      <rPr>
        <sz val="10"/>
        <rFont val="Arial"/>
        <family val="2"/>
      </rPr>
      <t xml:space="preserve">e </t>
    </r>
    <r>
      <rPr>
        <sz val="10"/>
        <rFont val="Arial"/>
        <family val="2"/>
      </rPr>
      <t>per £</t>
    </r>
  </si>
  <si>
    <r>
      <t>All emissions factors are given in units of kg (kilograms) of carbon dioxide (CO</t>
    </r>
    <r>
      <rPr>
        <vertAlign val="subscript"/>
        <sz val="10"/>
        <rFont val="Arial"/>
        <family val="2"/>
      </rPr>
      <t>2</t>
    </r>
    <r>
      <rPr>
        <sz val="10"/>
        <rFont val="Arial"/>
        <family val="2"/>
      </rPr>
      <t xml:space="preserve">) equivalent. GHG emissions are sometimes quoted in figures of mass of </t>
    </r>
    <r>
      <rPr>
        <i/>
        <sz val="10"/>
        <rFont val="Arial"/>
        <family val="2"/>
      </rPr>
      <t>Carbon equivalent</t>
    </r>
    <r>
      <rPr>
        <sz val="10"/>
        <rFont val="Arial"/>
        <family val="2"/>
      </rPr>
      <t xml:space="preserve">, rather than </t>
    </r>
    <r>
      <rPr>
        <i/>
        <sz val="10"/>
        <rFont val="Arial"/>
        <family val="2"/>
      </rPr>
      <t>Carbon Dioxide equivalent</t>
    </r>
    <r>
      <rPr>
        <sz val="10"/>
        <rFont val="Arial"/>
        <family val="2"/>
      </rPr>
      <t>. To convert carbon equivalents into carbon dioxide equivalents (CO</t>
    </r>
    <r>
      <rPr>
        <vertAlign val="subscript"/>
        <sz val="10"/>
        <rFont val="Arial"/>
        <family val="2"/>
      </rPr>
      <t>2</t>
    </r>
    <r>
      <rPr>
        <sz val="10"/>
        <rFont val="Arial"/>
        <family val="2"/>
      </rPr>
      <t>e), multiply by 44/12.</t>
    </r>
  </si>
  <si>
    <r>
      <t>Renewables</t>
    </r>
    <r>
      <rPr>
        <vertAlign val="superscript"/>
        <sz val="10"/>
        <rFont val="Arial"/>
        <family val="2"/>
      </rPr>
      <t xml:space="preserve"> 2</t>
    </r>
  </si>
  <si>
    <r>
      <t xml:space="preserve">Grasses/Straw </t>
    </r>
    <r>
      <rPr>
        <vertAlign val="superscript"/>
        <sz val="10"/>
        <rFont val="Arial"/>
        <family val="2"/>
      </rPr>
      <t>12</t>
    </r>
  </si>
  <si>
    <r>
      <t xml:space="preserve">LNG </t>
    </r>
    <r>
      <rPr>
        <vertAlign val="superscript"/>
        <sz val="10"/>
        <rFont val="Arial"/>
        <family val="2"/>
      </rPr>
      <t>13</t>
    </r>
  </si>
  <si>
    <r>
      <t xml:space="preserve">Wood Chips </t>
    </r>
    <r>
      <rPr>
        <vertAlign val="superscript"/>
        <sz val="10"/>
        <rFont val="Arial"/>
        <family val="2"/>
      </rPr>
      <t>12</t>
    </r>
  </si>
  <si>
    <r>
      <t xml:space="preserve">Wood Pellets </t>
    </r>
    <r>
      <rPr>
        <vertAlign val="superscript"/>
        <sz val="10"/>
        <rFont val="Arial"/>
        <family val="2"/>
      </rPr>
      <t>12</t>
    </r>
  </si>
  <si>
    <r>
      <t xml:space="preserve">Coal (domestic) </t>
    </r>
    <r>
      <rPr>
        <vertAlign val="superscript"/>
        <sz val="10"/>
        <rFont val="Arial"/>
        <family val="2"/>
      </rPr>
      <t>2</t>
    </r>
  </si>
  <si>
    <r>
      <t xml:space="preserve">Burning Oil </t>
    </r>
    <r>
      <rPr>
        <vertAlign val="superscript"/>
        <sz val="10"/>
        <rFont val="Arial"/>
        <family val="2"/>
      </rPr>
      <t>1</t>
    </r>
  </si>
  <si>
    <r>
      <t xml:space="preserve">Coal (electricity generation) </t>
    </r>
    <r>
      <rPr>
        <vertAlign val="superscript"/>
        <sz val="10"/>
        <rFont val="Arial"/>
        <family val="2"/>
      </rPr>
      <t>3</t>
    </r>
  </si>
  <si>
    <r>
      <t xml:space="preserve">Coal (industrial) </t>
    </r>
    <r>
      <rPr>
        <vertAlign val="superscript"/>
        <sz val="10"/>
        <rFont val="Arial"/>
        <family val="2"/>
      </rPr>
      <t>4</t>
    </r>
  </si>
  <si>
    <r>
      <t xml:space="preserve">Biodiesel (BtL or HVO) </t>
    </r>
    <r>
      <rPr>
        <vertAlign val="superscript"/>
        <sz val="10"/>
        <rFont val="Arial"/>
        <family val="2"/>
      </rPr>
      <t>6</t>
    </r>
  </si>
  <si>
    <r>
      <t xml:space="preserve">Biodiesel (ME) </t>
    </r>
    <r>
      <rPr>
        <vertAlign val="superscript"/>
        <sz val="10"/>
        <rFont val="Arial"/>
        <family val="2"/>
      </rPr>
      <t>5</t>
    </r>
  </si>
  <si>
    <r>
      <t xml:space="preserve">BioETBE </t>
    </r>
    <r>
      <rPr>
        <vertAlign val="superscript"/>
        <sz val="10"/>
        <rFont val="Arial"/>
        <family val="2"/>
      </rPr>
      <t>8</t>
    </r>
  </si>
  <si>
    <r>
      <t xml:space="preserve">Bioethanol </t>
    </r>
    <r>
      <rPr>
        <vertAlign val="superscript"/>
        <sz val="10"/>
        <rFont val="Arial"/>
        <family val="2"/>
      </rPr>
      <t>7</t>
    </r>
  </si>
  <si>
    <r>
      <t xml:space="preserve">Biogas </t>
    </r>
    <r>
      <rPr>
        <vertAlign val="superscript"/>
        <sz val="10"/>
        <rFont val="Arial"/>
        <family val="2"/>
      </rPr>
      <t>9</t>
    </r>
  </si>
  <si>
    <r>
      <t xml:space="preserve">Biomethane </t>
    </r>
    <r>
      <rPr>
        <vertAlign val="superscript"/>
        <sz val="10"/>
        <rFont val="Arial"/>
        <family val="2"/>
      </rPr>
      <t>10</t>
    </r>
  </si>
  <si>
    <r>
      <t xml:space="preserve">CNG </t>
    </r>
    <r>
      <rPr>
        <vertAlign val="superscript"/>
        <sz val="10"/>
        <rFont val="Arial"/>
        <family val="2"/>
      </rPr>
      <t>11</t>
    </r>
  </si>
  <si>
    <t>LNG (Liquefied Natural Gas) is an alternative transport fuel. Some of the natural gas used in the UK network is also imported as LNG by ship in tankers.</t>
  </si>
  <si>
    <r>
      <t>Methane (CH</t>
    </r>
    <r>
      <rPr>
        <vertAlign val="subscript"/>
        <sz val="10"/>
        <rFont val="Arial"/>
        <family val="2"/>
      </rPr>
      <t>4</t>
    </r>
    <r>
      <rPr>
        <sz val="10"/>
        <rFont val="Arial"/>
        <family val="2"/>
      </rPr>
      <t>)</t>
    </r>
  </si>
  <si>
    <r>
      <t>Carbon Dioxide (CO</t>
    </r>
    <r>
      <rPr>
        <vertAlign val="subscript"/>
        <sz val="10"/>
        <rFont val="Arial"/>
        <family val="2"/>
      </rPr>
      <t>2</t>
    </r>
    <r>
      <rPr>
        <sz val="10"/>
        <rFont val="Arial"/>
        <family val="2"/>
      </rPr>
      <t>)</t>
    </r>
  </si>
  <si>
    <r>
      <rPr>
        <sz val="10"/>
        <rFont val="Arial"/>
        <family val="2"/>
      </rPr>
      <t xml:space="preserve">(i) If you cannot find a factor for that unit, </t>
    </r>
    <r>
      <rPr>
        <u/>
        <sz val="10"/>
        <color indexed="12"/>
        <rFont val="Arial"/>
        <family val="2"/>
      </rPr>
      <t>Annex 12</t>
    </r>
    <r>
      <rPr>
        <sz val="10"/>
        <rFont val="Arial"/>
        <family val="2"/>
      </rPr>
      <t xml:space="preserve"> gives guidance on converting between different units of mass, volume, length and energy.</t>
    </r>
  </si>
  <si>
    <t>This Annex can be used to help you convert between common units of energy, volume, mass or distance.</t>
  </si>
  <si>
    <t>Calculate emissions per kWh heat</t>
  </si>
  <si>
    <t>Annex 4 - Typical Process Emissions</t>
  </si>
  <si>
    <t>Perfluorocarbons PFC</t>
  </si>
  <si>
    <t>Hydrofluorocarbons HFC</t>
  </si>
  <si>
    <t>Annex 2 - Combined Heat and Power - Imports and Exports</t>
  </si>
  <si>
    <t>Annex 7 - Freight Transport Conversion Tables</t>
  </si>
  <si>
    <t>Annex 6 - Passenger Transport Conversion Tables</t>
  </si>
  <si>
    <t>Medium petrol car, from 1.4 - 2.0 litres</t>
  </si>
  <si>
    <t>Large petrol cars, above 2.0 litres</t>
  </si>
  <si>
    <t>Medium diesel car, from 1.7 to 2.0 litre</t>
  </si>
  <si>
    <t>Small petrol car, up to 1.4 litre engine</t>
  </si>
  <si>
    <t>Small diesel car, up to 1.7 litre or under</t>
  </si>
  <si>
    <t>Large petrol hybrid car</t>
  </si>
  <si>
    <t>Medium petrol hybrid car</t>
  </si>
  <si>
    <t>Last updated:</t>
  </si>
  <si>
    <t>Sources</t>
  </si>
  <si>
    <t>Emission factors calculated on a Gross Calorific Value basis</t>
  </si>
  <si>
    <t>Passenger kms travelled (pkm)</t>
  </si>
  <si>
    <t>Amount used per year, kWh</t>
  </si>
  <si>
    <r>
      <t>Burning Oil</t>
    </r>
    <r>
      <rPr>
        <vertAlign val="superscript"/>
        <sz val="8"/>
        <rFont val="Arial"/>
        <family val="2"/>
      </rPr>
      <t>1</t>
    </r>
  </si>
  <si>
    <t>Passenger Road Transport Conversion Factors: Motorcycles</t>
  </si>
  <si>
    <t>Size of motorcycle</t>
  </si>
  <si>
    <t>Total for motorcycles</t>
  </si>
  <si>
    <t>From London to:</t>
  </si>
  <si>
    <t>Area</t>
  </si>
  <si>
    <t>Airport</t>
  </si>
  <si>
    <t>Distance (km)</t>
  </si>
  <si>
    <t>North Africa</t>
  </si>
  <si>
    <t>Abu Simbel/Sharm El Sheikh, Egypt</t>
  </si>
  <si>
    <t>Southern Africa</t>
  </si>
  <si>
    <t>Johannesburg/Pretoria, South Africa</t>
  </si>
  <si>
    <t>Middle East</t>
  </si>
  <si>
    <t>Dubai, UAE</t>
  </si>
  <si>
    <t>North America</t>
  </si>
  <si>
    <t>New York (JFK), USA</t>
  </si>
  <si>
    <t>Los Angeles California, USA</t>
  </si>
  <si>
    <t>South America</t>
  </si>
  <si>
    <t>Sao Paulo, Brazil</t>
  </si>
  <si>
    <t>Indian sub-continent</t>
  </si>
  <si>
    <t>Bombay/Mumbai, India</t>
  </si>
  <si>
    <t>Far East</t>
  </si>
  <si>
    <t>Hong Kong</t>
  </si>
  <si>
    <t>Australasia</t>
  </si>
  <si>
    <t>Sydney, Australia</t>
  </si>
  <si>
    <t>Illustrative long haul flight distances</t>
  </si>
  <si>
    <t>Illustrative short haul flight distances</t>
  </si>
  <si>
    <t>Europe</t>
  </si>
  <si>
    <r>
      <t>CO</t>
    </r>
    <r>
      <rPr>
        <b/>
        <vertAlign val="subscript"/>
        <sz val="10"/>
        <color indexed="9"/>
        <rFont val="Arial"/>
        <family val="2"/>
      </rPr>
      <t>2</t>
    </r>
  </si>
  <si>
    <t>Total GHG</t>
  </si>
  <si>
    <r>
      <t>CH</t>
    </r>
    <r>
      <rPr>
        <b/>
        <vertAlign val="subscript"/>
        <sz val="10"/>
        <color indexed="9"/>
        <rFont val="Arial"/>
        <family val="2"/>
      </rPr>
      <t>4</t>
    </r>
  </si>
  <si>
    <r>
      <t>N</t>
    </r>
    <r>
      <rPr>
        <b/>
        <vertAlign val="subscript"/>
        <sz val="10"/>
        <color indexed="9"/>
        <rFont val="Arial"/>
        <family val="2"/>
      </rPr>
      <t>2</t>
    </r>
    <r>
      <rPr>
        <b/>
        <sz val="10"/>
        <color indexed="9"/>
        <rFont val="Arial"/>
        <family val="2"/>
      </rPr>
      <t>O</t>
    </r>
  </si>
  <si>
    <t xml:space="preserve">How do I determine UK rail travel distances (in miles) where start and destination stations are known? </t>
  </si>
  <si>
    <t>2. Select the Route Index under Train Timetables</t>
  </si>
  <si>
    <t>3. Other reasons such as project planning and greenhouse gas emission reductions projects.</t>
  </si>
  <si>
    <r>
      <t xml:space="preserve">Revised GWP values have since been published by the IPCC in the Fourth Assessment Report (2007) but current UNFCCC Guidelines on Reporting and Review, adopted before the publication of the Fourth Assessment Report, require emission estimates to be based on the GWPs in the IPCC Second Assessment Report. A second table, </t>
    </r>
    <r>
      <rPr>
        <b/>
        <sz val="10"/>
        <rFont val="Arial"/>
        <family val="2"/>
      </rPr>
      <t>Table 5b</t>
    </r>
    <r>
      <rPr>
        <sz val="10"/>
        <rFont val="Arial"/>
        <family val="2"/>
      </rPr>
      <t xml:space="preserve">, includes other greenhouse gases not listed in the Kyoto protocol or covered by reporting under UNFCCC. These GWP conversion factors have been taken from the IPCC's </t>
    </r>
    <r>
      <rPr>
        <u/>
        <sz val="10"/>
        <rFont val="Arial"/>
        <family val="2"/>
      </rPr>
      <t>Fourth Assessment Report</t>
    </r>
    <r>
      <rPr>
        <sz val="10"/>
        <rFont val="Arial"/>
        <family val="2"/>
      </rPr>
      <t xml:space="preserve"> (2007).</t>
    </r>
  </si>
  <si>
    <t xml:space="preserve">Produced by AEA for the Department of Energy and Climate Change (DECC) </t>
  </si>
  <si>
    <t>Anaerobic Digestion</t>
  </si>
  <si>
    <t>Passenger Road Transport Conversion Factors: Alternative Fuel Cars</t>
  </si>
  <si>
    <t>Total for alternative fuel cars</t>
  </si>
  <si>
    <t>Medium LPG or CNG car</t>
  </si>
  <si>
    <r>
      <rPr>
        <b/>
        <sz val="10"/>
        <rFont val="Arial"/>
        <family val="2"/>
      </rPr>
      <t>Tables 9a-c</t>
    </r>
    <r>
      <rPr>
        <sz val="10"/>
        <rFont val="Arial"/>
        <family val="2"/>
      </rPr>
      <t xml:space="preserve"> provide life-cycle conversion factors for water, biofuels and biomass:</t>
    </r>
  </si>
  <si>
    <r>
      <rPr>
        <sz val="10"/>
        <rFont val="Arial"/>
        <family val="2"/>
      </rPr>
      <t xml:space="preserve">(ii) If you are measuring fuel use in terms of energy, is your unit of measurement net energy or gross energy (in the event that this is unclear you should contact your fuel supplier)? </t>
    </r>
    <r>
      <rPr>
        <u/>
        <sz val="10"/>
        <color indexed="12"/>
        <rFont val="Arial"/>
        <family val="2"/>
      </rPr>
      <t>Annex 11</t>
    </r>
    <r>
      <rPr>
        <sz val="10"/>
        <rFont val="Arial"/>
        <family val="2"/>
      </rPr>
      <t xml:space="preserve"> gives typical/average net/gross calorific values and the densities.</t>
    </r>
  </si>
  <si>
    <t>Life-Cycle Conversion Factors for water</t>
  </si>
  <si>
    <t>Year for emission factor</t>
  </si>
  <si>
    <t>2007/08</t>
  </si>
  <si>
    <t>2008/09</t>
  </si>
  <si>
    <t>Part (i):</t>
  </si>
  <si>
    <t>Life-Cycle Conversion Factors for biofuels (pure)</t>
  </si>
  <si>
    <t>% Blend biofuel with conventional fuels</t>
  </si>
  <si>
    <r>
      <t xml:space="preserve">Units </t>
    </r>
    <r>
      <rPr>
        <vertAlign val="superscript"/>
        <sz val="10"/>
        <rFont val="Arial"/>
        <family val="2"/>
      </rPr>
      <t>1</t>
    </r>
  </si>
  <si>
    <t>Biodiesel</t>
  </si>
  <si>
    <t>Part (ii):</t>
  </si>
  <si>
    <t>Life-Cycle Conversion Factors for conventional fuels (pure)</t>
  </si>
  <si>
    <t>% Blend</t>
  </si>
  <si>
    <t>Part (iii):</t>
  </si>
  <si>
    <t>Life-Cycle Conversion Factors for biofuels (blends)</t>
  </si>
  <si>
    <r>
      <t>Direct emissions of CO</t>
    </r>
    <r>
      <rPr>
        <vertAlign val="subscript"/>
        <sz val="10"/>
        <rFont val="Arial"/>
        <family val="2"/>
      </rPr>
      <t>2</t>
    </r>
    <r>
      <rPr>
        <sz val="10"/>
        <rFont val="Arial"/>
        <family val="2"/>
      </rPr>
      <t xml:space="preserve"> are set to 0 for biofuels, as the same amount of CO</t>
    </r>
    <r>
      <rPr>
        <vertAlign val="subscript"/>
        <sz val="10"/>
        <rFont val="Arial"/>
        <family val="2"/>
      </rPr>
      <t>2</t>
    </r>
    <r>
      <rPr>
        <sz val="10"/>
        <rFont val="Arial"/>
        <family val="2"/>
      </rPr>
      <t xml:space="preserve"> is absorbed in the growth of the feedstock from which the biofuel is produced. However, RFA emission factors for biofuels do not include direct tailpipe emissions of methane (CH</t>
    </r>
    <r>
      <rPr>
        <vertAlign val="subscript"/>
        <sz val="10"/>
        <rFont val="Arial"/>
        <family val="2"/>
      </rPr>
      <t>4</t>
    </r>
    <r>
      <rPr>
        <sz val="10"/>
        <rFont val="Arial"/>
        <family val="2"/>
      </rPr>
      <t>) and nitrous oxide (N</t>
    </r>
    <r>
      <rPr>
        <vertAlign val="subscript"/>
        <sz val="10"/>
        <rFont val="Arial"/>
        <family val="2"/>
      </rPr>
      <t>2</t>
    </r>
    <r>
      <rPr>
        <sz val="10"/>
        <rFont val="Arial"/>
        <family val="2"/>
      </rPr>
      <t>O), which are not absorbed in the growth of the feedstock, therefore these have been added in based on conventional fuel equivalents.</t>
    </r>
  </si>
  <si>
    <t>Table 9c</t>
  </si>
  <si>
    <r>
      <t xml:space="preserve">Units </t>
    </r>
    <r>
      <rPr>
        <vertAlign val="superscript"/>
        <sz val="10"/>
        <rFont val="Arial"/>
        <family val="2"/>
      </rPr>
      <t>3</t>
    </r>
  </si>
  <si>
    <r>
      <t xml:space="preserve">Wood Logs </t>
    </r>
    <r>
      <rPr>
        <vertAlign val="superscript"/>
        <sz val="8"/>
        <rFont val="Arial"/>
        <family val="2"/>
      </rPr>
      <t>1</t>
    </r>
  </si>
  <si>
    <r>
      <t xml:space="preserve">Wood Chips </t>
    </r>
    <r>
      <rPr>
        <vertAlign val="superscript"/>
        <sz val="8"/>
        <rFont val="Arial"/>
        <family val="2"/>
      </rPr>
      <t>1</t>
    </r>
  </si>
  <si>
    <r>
      <t>Wood Pellets</t>
    </r>
    <r>
      <rPr>
        <vertAlign val="superscript"/>
        <sz val="8"/>
        <rFont val="Arial"/>
        <family val="2"/>
      </rPr>
      <t xml:space="preserve"> 1</t>
    </r>
  </si>
  <si>
    <r>
      <t xml:space="preserve">Grasses/Straw </t>
    </r>
    <r>
      <rPr>
        <vertAlign val="superscript"/>
        <sz val="8"/>
        <rFont val="Arial"/>
        <family val="2"/>
      </rPr>
      <t>2</t>
    </r>
  </si>
  <si>
    <r>
      <t xml:space="preserve">Biogas </t>
    </r>
    <r>
      <rPr>
        <vertAlign val="superscript"/>
        <sz val="8"/>
        <rFont val="Arial"/>
        <family val="2"/>
      </rPr>
      <t>2</t>
    </r>
  </si>
  <si>
    <t>kWh of fuel</t>
  </si>
  <si>
    <t>BIOMASS Energy Centre (BEC), 2010</t>
  </si>
  <si>
    <t>BRE, 2009</t>
  </si>
  <si>
    <r>
      <t xml:space="preserve">Wood pellets, chips, logs and grasses/straw may be used in biomass heating systems.  
The emission factors for wood pellets, chips and logs are based on the draft updated factors provided in the consultation for SAP2009, available at: </t>
    </r>
    <r>
      <rPr>
        <u/>
        <sz val="10"/>
        <color indexed="48"/>
        <rFont val="Arial"/>
        <family val="2"/>
      </rPr>
      <t>http://www.bre.co.uk/filelibrary/SAP/2009/STP09-CO201_Revised_emission_factors.pdf</t>
    </r>
    <r>
      <rPr>
        <sz val="10"/>
        <rFont val="Arial"/>
        <family val="2"/>
      </rPr>
      <t xml:space="preserve">. 
</t>
    </r>
  </si>
  <si>
    <r>
      <t>Emission factors for biomass in kgCO</t>
    </r>
    <r>
      <rPr>
        <vertAlign val="subscript"/>
        <sz val="10"/>
        <rFont val="Arial"/>
        <family val="2"/>
      </rPr>
      <t>2</t>
    </r>
    <r>
      <rPr>
        <sz val="10"/>
        <rFont val="Arial"/>
        <family val="2"/>
      </rPr>
      <t>e per kWh are provided on a Net CV (also known as lower heating value) basis.</t>
    </r>
  </si>
  <si>
    <r>
      <t>Emission factors for biofuels in kgCO</t>
    </r>
    <r>
      <rPr>
        <vertAlign val="subscript"/>
        <sz val="10"/>
        <rFont val="Arial"/>
        <family val="2"/>
      </rPr>
      <t>2</t>
    </r>
    <r>
      <rPr>
        <sz val="10"/>
        <rFont val="Arial"/>
        <family val="2"/>
      </rPr>
      <t>e per GJ are provided on a Net CV (also known as lower heating value) basis.</t>
    </r>
  </si>
  <si>
    <r>
      <t xml:space="preserve">CNG </t>
    </r>
    <r>
      <rPr>
        <vertAlign val="superscript"/>
        <sz val="8"/>
        <rFont val="Arial"/>
        <family val="2"/>
      </rPr>
      <t>2</t>
    </r>
  </si>
  <si>
    <r>
      <t>Coal (industrial)</t>
    </r>
    <r>
      <rPr>
        <vertAlign val="superscript"/>
        <sz val="8"/>
        <rFont val="Arial"/>
        <family val="2"/>
      </rPr>
      <t>3</t>
    </r>
  </si>
  <si>
    <r>
      <t>Coal (electricity generation)</t>
    </r>
    <r>
      <rPr>
        <vertAlign val="superscript"/>
        <sz val="8"/>
        <rFont val="Arial"/>
        <family val="2"/>
      </rPr>
      <t>4</t>
    </r>
  </si>
  <si>
    <r>
      <t>Coal (domestic)</t>
    </r>
    <r>
      <rPr>
        <vertAlign val="superscript"/>
        <sz val="8"/>
        <rFont val="Arial"/>
        <family val="2"/>
      </rPr>
      <t>5</t>
    </r>
  </si>
  <si>
    <r>
      <t xml:space="preserve">Gas Oil </t>
    </r>
    <r>
      <rPr>
        <vertAlign val="superscript"/>
        <sz val="8"/>
        <rFont val="Arial"/>
        <family val="2"/>
      </rPr>
      <t>7</t>
    </r>
  </si>
  <si>
    <r>
      <t xml:space="preserve">LNG </t>
    </r>
    <r>
      <rPr>
        <vertAlign val="superscript"/>
        <sz val="8"/>
        <rFont val="Arial"/>
        <family val="2"/>
      </rPr>
      <t>8</t>
    </r>
  </si>
  <si>
    <r>
      <t xml:space="preserve">Fuel Oil </t>
    </r>
    <r>
      <rPr>
        <vertAlign val="superscript"/>
        <sz val="8"/>
        <rFont val="Arial"/>
        <family val="2"/>
      </rPr>
      <t>6</t>
    </r>
  </si>
  <si>
    <r>
      <t xml:space="preserve">Converting fuel types on an energy, Net CV basis </t>
    </r>
    <r>
      <rPr>
        <b/>
        <vertAlign val="superscript"/>
        <sz val="10"/>
        <color indexed="9"/>
        <rFont val="Arial"/>
        <family val="2"/>
      </rPr>
      <t>10</t>
    </r>
  </si>
  <si>
    <r>
      <t xml:space="preserve">Converting fuel types on an energy, Gross CV basis </t>
    </r>
    <r>
      <rPr>
        <b/>
        <vertAlign val="superscript"/>
        <sz val="10"/>
        <color indexed="9"/>
        <rFont val="Arial"/>
        <family val="2"/>
      </rPr>
      <t>9</t>
    </r>
  </si>
  <si>
    <t>Fuel oil is used for stationary power generation.  Also use these emission factors for similar marine fuel oils.</t>
  </si>
  <si>
    <t>CNG = Compressed Natural Gas is usually stored at 200 bar in the UK for use as an alternative transport fuel.</t>
  </si>
  <si>
    <t>LNG = Liquefied Natural Gas, usually shipped into the UK by tankers.  LNG is usually used within the UK gas grid, however it can also be used as an alternative transport fuel.</t>
  </si>
  <si>
    <r>
      <t>kg CO</t>
    </r>
    <r>
      <rPr>
        <vertAlign val="subscript"/>
        <sz val="10"/>
        <rFont val="Arial"/>
        <family val="2"/>
      </rPr>
      <t>2</t>
    </r>
    <r>
      <rPr>
        <sz val="10"/>
        <rFont val="Arial"/>
        <family val="2"/>
      </rPr>
      <t>e</t>
    </r>
    <r>
      <rPr>
        <sz val="10"/>
        <rFont val="Arial"/>
        <family val="2"/>
      </rPr>
      <t xml:space="preserve"> per unit</t>
    </r>
  </si>
  <si>
    <r>
      <t>kg CO</t>
    </r>
    <r>
      <rPr>
        <vertAlign val="subscript"/>
        <sz val="10"/>
        <rFont val="Arial"/>
        <family val="2"/>
      </rPr>
      <t>2</t>
    </r>
    <r>
      <rPr>
        <sz val="10"/>
        <rFont val="Arial"/>
        <family val="2"/>
      </rPr>
      <t>e</t>
    </r>
    <r>
      <rPr>
        <sz val="10"/>
        <rFont val="Arial"/>
        <family val="2"/>
      </rPr>
      <t xml:space="preserve"> per pkm</t>
    </r>
  </si>
  <si>
    <t>Petrol van (Class I), up to 1.305 tonne</t>
  </si>
  <si>
    <t>Petrol van (Class II), 1.305 to 1.74 tonne</t>
  </si>
  <si>
    <t>Petrol van (Class III), 1.74 to 3.5 tonne</t>
  </si>
  <si>
    <t>Average small car (unknown fuel)</t>
  </si>
  <si>
    <t>Average large car (unknown fuel)</t>
  </si>
  <si>
    <t>Average medium car (unknown fuel)</t>
  </si>
  <si>
    <t>Average petrol hybrid car</t>
  </si>
  <si>
    <t>Petrol van up to 3.5 tonne</t>
  </si>
  <si>
    <t>Tyres</t>
  </si>
  <si>
    <r>
      <t>kg CO</t>
    </r>
    <r>
      <rPr>
        <vertAlign val="subscript"/>
        <sz val="10"/>
        <rFont val="Arial"/>
        <family val="2"/>
      </rPr>
      <t>2</t>
    </r>
    <r>
      <rPr>
        <sz val="10"/>
        <rFont val="Arial"/>
        <family val="2"/>
      </rPr>
      <t>e per vehicle km</t>
    </r>
  </si>
  <si>
    <r>
      <t>kg CO</t>
    </r>
    <r>
      <rPr>
        <vertAlign val="subscript"/>
        <sz val="10"/>
        <rFont val="Arial"/>
        <family val="2"/>
      </rPr>
      <t>2</t>
    </r>
    <r>
      <rPr>
        <sz val="10"/>
        <rFont val="Arial"/>
        <family val="2"/>
      </rPr>
      <t>e per tonne.km</t>
    </r>
  </si>
  <si>
    <t>Petrol (Class I)</t>
  </si>
  <si>
    <t>Petrol (Class II)</t>
  </si>
  <si>
    <t>Petrol (Class III)</t>
  </si>
  <si>
    <t>Petrol (average)</t>
  </si>
  <si>
    <t>Rail and Air Freight Mileage Conversion Factors: Tonne.km Basis</t>
  </si>
  <si>
    <t>Table 7g</t>
  </si>
  <si>
    <t>Ship Type</t>
  </si>
  <si>
    <t>Size*</t>
  </si>
  <si>
    <t>Av. Loading</t>
  </si>
  <si>
    <t xml:space="preserve"> Crude tanker (oil)</t>
  </si>
  <si>
    <t>200,000+ dwt</t>
  </si>
  <si>
    <t>120,000–199,999 dwt</t>
  </si>
  <si>
    <t>80,000–119,999 dwt</t>
  </si>
  <si>
    <t>60,000–79,999 dwt</t>
  </si>
  <si>
    <t>10,000–59,999 dwt</t>
  </si>
  <si>
    <t>0–9999 dwt</t>
  </si>
  <si>
    <t xml:space="preserve"> Products tanker </t>
  </si>
  <si>
    <t>60,000+ dwt</t>
  </si>
  <si>
    <t>20,000–59,999 dwt</t>
  </si>
  <si>
    <t>10,000–19,999 dwt</t>
  </si>
  <si>
    <t>5000–9999 dwt</t>
  </si>
  <si>
    <t>0–4999 dwt</t>
  </si>
  <si>
    <t xml:space="preserve"> Chemical tanker </t>
  </si>
  <si>
    <t xml:space="preserve">20,000+ dwt </t>
  </si>
  <si>
    <t xml:space="preserve">10,000–19,999 dwt </t>
  </si>
  <si>
    <t xml:space="preserve">5000–9999 dwt </t>
  </si>
  <si>
    <t xml:space="preserve">0–4999 dwt </t>
  </si>
  <si>
    <t xml:space="preserve"> LPG tanker</t>
  </si>
  <si>
    <t xml:space="preserve">50,000+ m3 </t>
  </si>
  <si>
    <t xml:space="preserve">0–49,999 m3 </t>
  </si>
  <si>
    <t xml:space="preserve"> LNG tanker</t>
  </si>
  <si>
    <t xml:space="preserve">200,000+ m3 </t>
  </si>
  <si>
    <t xml:space="preserve">0–199,999 m3 </t>
  </si>
  <si>
    <t xml:space="preserve"> Bulk carrier</t>
  </si>
  <si>
    <t xml:space="preserve">200,000+ dwt </t>
  </si>
  <si>
    <t>100,000–199,999 dwt</t>
  </si>
  <si>
    <t xml:space="preserve">60,000–99,999 dwt </t>
  </si>
  <si>
    <t xml:space="preserve">35,000–59,999 dwt </t>
  </si>
  <si>
    <t xml:space="preserve">10,000–34,999 dwt </t>
  </si>
  <si>
    <t xml:space="preserve">0–9999 dwt </t>
  </si>
  <si>
    <t xml:space="preserve"> General cargo</t>
  </si>
  <si>
    <t xml:space="preserve">10,000+ dwt </t>
  </si>
  <si>
    <t xml:space="preserve">10,000+ dwt 100+ TEU </t>
  </si>
  <si>
    <t xml:space="preserve">5000–9999 dwt 100+ TEU </t>
  </si>
  <si>
    <t xml:space="preserve">0–4999 dwt 100+ TEU </t>
  </si>
  <si>
    <t xml:space="preserve"> Refrigerated cargo</t>
  </si>
  <si>
    <t xml:space="preserve"> All dwt</t>
  </si>
  <si>
    <t xml:space="preserve"> Container</t>
  </si>
  <si>
    <t xml:space="preserve">8000+ TEU </t>
  </si>
  <si>
    <t xml:space="preserve">5000–7999 TEU </t>
  </si>
  <si>
    <t xml:space="preserve">3000–4999 TEU </t>
  </si>
  <si>
    <t xml:space="preserve">2000–2999 TEU </t>
  </si>
  <si>
    <t xml:space="preserve">1000–1999 TEU </t>
  </si>
  <si>
    <t xml:space="preserve">0–999 TEU </t>
  </si>
  <si>
    <t xml:space="preserve"> Vehicle transport</t>
  </si>
  <si>
    <t xml:space="preserve">4000+ CEU </t>
  </si>
  <si>
    <t xml:space="preserve">0–3999 CEU </t>
  </si>
  <si>
    <t xml:space="preserve"> Ro–Ro ferry</t>
  </si>
  <si>
    <t xml:space="preserve">2000+ LM </t>
  </si>
  <si>
    <t xml:space="preserve">0–1999 LM </t>
  </si>
  <si>
    <t>Large RoPax ferry</t>
  </si>
  <si>
    <t>dwt = deadweight, tonnes</t>
  </si>
  <si>
    <t>TEU = Twenty-Foot Equivalent Units (intermodal shipping container)</t>
  </si>
  <si>
    <t>CEU = Car Equivalent Units</t>
  </si>
  <si>
    <t>LM = Lane Meters</t>
  </si>
  <si>
    <t>m3 = volume in cubic meters</t>
  </si>
  <si>
    <t>Maritime Shipping Freight Distance Conversion Factors: Tonne.km Basis</t>
  </si>
  <si>
    <r>
      <t>The user may want to use factors in kgCO</t>
    </r>
    <r>
      <rPr>
        <vertAlign val="subscript"/>
        <sz val="10"/>
        <rFont val="Arial"/>
        <family val="2"/>
      </rPr>
      <t>2</t>
    </r>
    <r>
      <rPr>
        <sz val="10"/>
        <rFont val="Arial"/>
        <family val="2"/>
      </rPr>
      <t xml:space="preserve">/tonne.km for calculating the emissions due to transporting a given weight of freight a given distance for comparison with other modes of freight transport, e.g. for comparing road </t>
    </r>
    <r>
      <rPr>
        <i/>
        <sz val="10"/>
        <rFont val="Arial"/>
        <family val="2"/>
      </rPr>
      <t>vs</t>
    </r>
    <r>
      <rPr>
        <sz val="10"/>
        <rFont val="Arial"/>
        <family val="2"/>
      </rPr>
      <t xml:space="preserve"> rail using tonne.km factors for other modes in Table 7f.  A tonne.km is the distance travelled multiplied by the weight of freight carried by the HGV.  So, for example, an HGV carrying 5 tonnes freight over 100 km has a tonne.km value of 500 tonne.km.  As different users may require CO</t>
    </r>
    <r>
      <rPr>
        <vertAlign val="subscript"/>
        <sz val="10"/>
        <rFont val="Arial"/>
        <family val="2"/>
      </rPr>
      <t>2</t>
    </r>
    <r>
      <rPr>
        <sz val="10"/>
        <rFont val="Arial"/>
        <family val="2"/>
      </rPr>
      <t xml:space="preserve"> factors for HGVs in different levels of detail of HGV type, factors are provided in kgCO</t>
    </r>
    <r>
      <rPr>
        <vertAlign val="subscript"/>
        <sz val="10"/>
        <rFont val="Arial"/>
        <family val="2"/>
      </rPr>
      <t>2</t>
    </r>
    <r>
      <rPr>
        <sz val="10"/>
        <rFont val="Arial"/>
        <family val="2"/>
      </rPr>
      <t>/tonne.km for: 3 different gross vehicle weight ranges of rigid-axled HGVs (most amount of detail possible) and 2 different gross vehicle weight ranges of articulated HGVs; fleet averaged factors for all types of rigids and articulated HGVs; factor averaged for all types of HGVs (least amount of detail).</t>
    </r>
  </si>
  <si>
    <t>The 9% uplift factor comes from the IPCC Aviation and the global Atmosphere 8.2.2.3, which states that 9-10% should be added to take into account non-direct routes (i.e. not along the straight line great circle distances between destinations) and delays/circling.  Airline industry representatives have indicated that the percentage uplift for short-haul flights will be higher and for long-haul flights will be lower, however specific data is not currently available to provide separate factors.  This is under investigation for future versions of these guidelines.</t>
  </si>
  <si>
    <t>Factors for the other representative ships are derived from information from Table 9.1 of the International Maritime Organisation's report on GHG emissions (IMO, 2009).</t>
  </si>
  <si>
    <t>This emission factor should only be used for coal supplied for electricity generation (power stations).  Coal supplied for domestic or  industrial purposes have different emission factors.</t>
  </si>
  <si>
    <r>
      <rPr>
        <sz val="10"/>
        <rFont val="Arial"/>
        <family val="2"/>
      </rPr>
      <t xml:space="preserve">For reporting emissions under the EU Emissions Trading Scheme, please refer to: </t>
    </r>
    <r>
      <rPr>
        <u/>
        <sz val="10"/>
        <color indexed="12"/>
        <rFont val="Arial"/>
        <family val="2"/>
      </rPr>
      <t xml:space="preserve">http://www.environment-agency.gov.uk/business/topics/pollution/32232.aspx </t>
    </r>
  </si>
  <si>
    <r>
      <rPr>
        <sz val="10"/>
        <rFont val="Arial"/>
        <family val="2"/>
      </rPr>
      <t xml:space="preserve">For reporting emissions under Climate Change Agreements, please refer to: </t>
    </r>
    <r>
      <rPr>
        <u/>
        <sz val="10"/>
        <color indexed="12"/>
        <rFont val="Arial"/>
        <family val="2"/>
      </rPr>
      <t>http://www.decc.gov.uk/en/content/cms/what_we_do/change_energy/tackling_clima/ccas/ccas.aspx</t>
    </r>
  </si>
  <si>
    <t>The factor for local buses was calculated based on actual fuel consumption data submitted by bus operators to the DfT as part of their Bus Service Operators Grant (BSOG) claims and DfT bus statistics.</t>
  </si>
  <si>
    <t>Scope 2, 3</t>
  </si>
  <si>
    <t>Scope 1 OR Scope 3</t>
  </si>
  <si>
    <t>Other</t>
  </si>
  <si>
    <t>HFC-134</t>
  </si>
  <si>
    <t>kg CO2e per unit</t>
  </si>
  <si>
    <r>
      <t>kg CO</t>
    </r>
    <r>
      <rPr>
        <vertAlign val="subscript"/>
        <sz val="10"/>
        <rFont val="Arial"/>
        <family val="2"/>
      </rPr>
      <t>2</t>
    </r>
    <r>
      <rPr>
        <sz val="10"/>
        <rFont val="Arial"/>
        <family val="2"/>
      </rPr>
      <t xml:space="preserve">e per unit </t>
    </r>
    <r>
      <rPr>
        <vertAlign val="superscript"/>
        <sz val="10"/>
        <rFont val="Arial"/>
        <family val="2"/>
      </rPr>
      <t>2</t>
    </r>
  </si>
  <si>
    <r>
      <t>5) Multiply the amount of fuel used by the conversion factor to get total emissions in kilograms of carbon dioxide equivalent (kg CO</t>
    </r>
    <r>
      <rPr>
        <vertAlign val="subscript"/>
        <sz val="10"/>
        <rFont val="Arial"/>
        <family val="2"/>
      </rPr>
      <t>2</t>
    </r>
    <r>
      <rPr>
        <sz val="10"/>
        <rFont val="Arial"/>
        <family val="2"/>
      </rPr>
      <t>e). The excel spreadsheet does this automatically following your entry of the amount of fuel used into the appropriate box.</t>
    </r>
  </si>
  <si>
    <r>
      <t>Outside of Scopes</t>
    </r>
    <r>
      <rPr>
        <b/>
        <vertAlign val="superscript"/>
        <sz val="10"/>
        <color indexed="9"/>
        <rFont val="Arial"/>
        <family val="2"/>
      </rPr>
      <t>3</t>
    </r>
  </si>
  <si>
    <r>
      <t>Outside of Scopes</t>
    </r>
    <r>
      <rPr>
        <b/>
        <vertAlign val="superscript"/>
        <sz val="10"/>
        <color indexed="9"/>
        <rFont val="Arial"/>
        <family val="2"/>
      </rPr>
      <t>4</t>
    </r>
  </si>
  <si>
    <t>Average emission factor for coal used in sources other than power stations and domestic, i.e. industry sources including collieries, Iron &amp; Steel, Autogeneration, Cement production, Lime production, Other industry, Miscellaneous, Public Sector, Stationary combustion - railways and Agriculture. Users who wish to use coal factors for types of coal used in specific industry applications should use the factors given in the UK ETS.</t>
  </si>
  <si>
    <t>Energy</t>
  </si>
  <si>
    <t>From/To - multiply by</t>
  </si>
  <si>
    <t>GJ</t>
  </si>
  <si>
    <t>Therm</t>
  </si>
  <si>
    <t>kcal</t>
  </si>
  <si>
    <t>Gigajoule, GJ</t>
  </si>
  <si>
    <t>Tonne oil equivalent, toe</t>
  </si>
  <si>
    <t>Kilocalorie, kcal</t>
  </si>
  <si>
    <t>Volume</t>
  </si>
  <si>
    <t>L</t>
  </si>
  <si>
    <t>cu ft</t>
  </si>
  <si>
    <t>US gallon</t>
  </si>
  <si>
    <t>Litres, L</t>
  </si>
  <si>
    <t>Cubic feet, cu ft</t>
  </si>
  <si>
    <t>Imperial gallon</t>
  </si>
  <si>
    <t>tonne</t>
  </si>
  <si>
    <t>lb</t>
  </si>
  <si>
    <t>Kilogram, kg</t>
  </si>
  <si>
    <t>Pound, lb</t>
  </si>
  <si>
    <t>m</t>
  </si>
  <si>
    <t>ft</t>
  </si>
  <si>
    <t>in</t>
  </si>
  <si>
    <t>cm</t>
  </si>
  <si>
    <t>yd</t>
  </si>
  <si>
    <t>Metre, m</t>
  </si>
  <si>
    <t>Feet, ft</t>
  </si>
  <si>
    <t>Inch, in</t>
  </si>
  <si>
    <t>Yard, yd</t>
  </si>
  <si>
    <t>Weight/Mass</t>
  </si>
  <si>
    <t>Miles, mi</t>
  </si>
  <si>
    <t>mi</t>
  </si>
  <si>
    <t>Imp. gallon</t>
  </si>
  <si>
    <t>Bbl (US,P)</t>
  </si>
  <si>
    <t>Barrel (US, petroleum), bbl</t>
  </si>
  <si>
    <t>Length/Distance</t>
  </si>
  <si>
    <r>
      <t>Cubic metres, m</t>
    </r>
    <r>
      <rPr>
        <vertAlign val="superscript"/>
        <sz val="10"/>
        <rFont val="Arial"/>
        <family val="2"/>
      </rPr>
      <t>3</t>
    </r>
  </si>
  <si>
    <r>
      <t>m</t>
    </r>
    <r>
      <rPr>
        <b/>
        <vertAlign val="superscript"/>
        <sz val="10"/>
        <color indexed="9"/>
        <rFont val="Arial"/>
        <family val="2"/>
      </rPr>
      <t>3</t>
    </r>
  </si>
  <si>
    <r>
      <t>kilo (k) = 1,000 or 10</t>
    </r>
    <r>
      <rPr>
        <vertAlign val="superscript"/>
        <sz val="10"/>
        <rFont val="Arial"/>
        <family val="2"/>
      </rPr>
      <t>3</t>
    </r>
  </si>
  <si>
    <r>
      <t>mega (M) = 1,000,000 or 10</t>
    </r>
    <r>
      <rPr>
        <vertAlign val="superscript"/>
        <sz val="10"/>
        <rFont val="Arial"/>
        <family val="2"/>
      </rPr>
      <t>6</t>
    </r>
  </si>
  <si>
    <r>
      <t>giga (G) = 1,000,000,000 or 10</t>
    </r>
    <r>
      <rPr>
        <vertAlign val="superscript"/>
        <sz val="10"/>
        <rFont val="Arial"/>
        <family val="2"/>
      </rPr>
      <t>9</t>
    </r>
  </si>
  <si>
    <r>
      <t>tera (T) = 1,000,000,000,000 or 10</t>
    </r>
    <r>
      <rPr>
        <vertAlign val="superscript"/>
        <sz val="10"/>
        <rFont val="Arial"/>
        <family val="2"/>
      </rPr>
      <t>12</t>
    </r>
  </si>
  <si>
    <r>
      <t>peta (P) = 1,000,000,000,000,000 or 10</t>
    </r>
    <r>
      <rPr>
        <vertAlign val="superscript"/>
        <sz val="10"/>
        <rFont val="Arial"/>
        <family val="2"/>
      </rPr>
      <t>15</t>
    </r>
  </si>
  <si>
    <t>therm</t>
  </si>
  <si>
    <t>toe</t>
  </si>
  <si>
    <t>Nautical miles, nmi or NM</t>
  </si>
  <si>
    <t>nmi</t>
  </si>
  <si>
    <t>Net CV</t>
  </si>
  <si>
    <t>Gross CV</t>
  </si>
  <si>
    <r>
      <t>kg/m</t>
    </r>
    <r>
      <rPr>
        <vertAlign val="superscript"/>
        <sz val="10"/>
        <rFont val="Arial"/>
        <family val="2"/>
      </rPr>
      <t>3</t>
    </r>
  </si>
  <si>
    <t>GJ/tonne</t>
  </si>
  <si>
    <t>Density</t>
  </si>
  <si>
    <t>litres/tonne</t>
  </si>
  <si>
    <t>Fuel properties</t>
  </si>
  <si>
    <t>Factors should only be used for coal supplied for domestic purposes.  Coal supplied to power stations or for industrial purposes have different emission factors.</t>
  </si>
  <si>
    <r>
      <t xml:space="preserve">In most cases (except for natural gas, and perhaps bioenergy due to changing sources) the fuel emission factors in general are unlikely to vary very significantly between different years. However, specific transport factors generally </t>
    </r>
    <r>
      <rPr>
        <i/>
        <sz val="10"/>
        <rFont val="Arial"/>
        <family val="2"/>
      </rPr>
      <t>do</t>
    </r>
    <r>
      <rPr>
        <sz val="10"/>
        <rFont val="Arial"/>
        <family val="2"/>
      </rPr>
      <t xml:space="preserve"> change on an annual basis and the new factors should only be used for the most relevant/recent year of reporting. Earlier versions of the conversion factors from previous updates may therefore be used for older data as necessary/appropriate.</t>
    </r>
  </si>
  <si>
    <r>
      <t xml:space="preserve">In summary, you should </t>
    </r>
    <r>
      <rPr>
        <b/>
        <sz val="10"/>
        <rFont val="Arial"/>
        <family val="2"/>
      </rPr>
      <t>only</t>
    </r>
    <r>
      <rPr>
        <sz val="10"/>
        <rFont val="Arial"/>
        <family val="2"/>
      </rPr>
      <t xml:space="preserve"> recalculate previous year's emissions using the new factors in the following cases:</t>
    </r>
  </si>
  <si>
    <t>Annex 11 - Fuel Properties</t>
  </si>
  <si>
    <t>Annex 12 - Unit Conversions</t>
  </si>
  <si>
    <t>(iv) the time in years used during the reporting period (e.g. 0.5 if used only during half of the reporting period then disposed)</t>
  </si>
  <si>
    <r>
      <t xml:space="preserve">This annex can be used to help you convert between common units of energy, together with the unit conversions provided in </t>
    </r>
    <r>
      <rPr>
        <b/>
        <sz val="10"/>
        <rFont val="Arial"/>
        <family val="2"/>
      </rPr>
      <t>Annex 12</t>
    </r>
    <r>
      <rPr>
        <sz val="10"/>
        <rFont val="Arial"/>
        <family val="2"/>
      </rPr>
      <t>. In this Annex the typical/average UK calorific values and densities of the most common fuels has been provided.</t>
    </r>
  </si>
  <si>
    <t>Type of Equipment</t>
  </si>
  <si>
    <t>Number of Units</t>
  </si>
  <si>
    <t>Equipment Charge Capacity (kg)</t>
  </si>
  <si>
    <t>Refrigerant type 
(select from list from Annex 5)</t>
  </si>
  <si>
    <t>Global Warming Potential (GWP)</t>
  </si>
  <si>
    <t>Domestic Refrigeration</t>
  </si>
  <si>
    <t>Average local bus</t>
  </si>
  <si>
    <r>
      <t xml:space="preserve">(i) Use the total amount of pure biofuel used to calculate the emissions together with Table 9b, Part (i) and the total amount of pure conventional fuel together with Table 9b, Part (ii); </t>
    </r>
    <r>
      <rPr>
        <b/>
        <i/>
        <sz val="10"/>
        <rFont val="Arial"/>
        <family val="2"/>
      </rPr>
      <t>OR</t>
    </r>
  </si>
  <si>
    <r>
      <t xml:space="preserve">Taxi </t>
    </r>
    <r>
      <rPr>
        <vertAlign val="superscript"/>
        <sz val="8"/>
        <rFont val="Arial"/>
        <family val="2"/>
      </rPr>
      <t>2</t>
    </r>
  </si>
  <si>
    <r>
      <t xml:space="preserve">Local bus (not London) </t>
    </r>
    <r>
      <rPr>
        <vertAlign val="superscript"/>
        <sz val="8"/>
        <rFont val="Arial"/>
        <family val="2"/>
      </rPr>
      <t>3</t>
    </r>
  </si>
  <si>
    <r>
      <t xml:space="preserve">Local London bus </t>
    </r>
    <r>
      <rPr>
        <vertAlign val="superscript"/>
        <sz val="8"/>
        <rFont val="Arial"/>
        <family val="2"/>
      </rPr>
      <t>4</t>
    </r>
  </si>
  <si>
    <r>
      <t xml:space="preserve">Coach </t>
    </r>
    <r>
      <rPr>
        <vertAlign val="superscript"/>
        <sz val="8"/>
        <rFont val="Arial"/>
        <family val="2"/>
      </rPr>
      <t>5</t>
    </r>
  </si>
  <si>
    <r>
      <t xml:space="preserve">National rail </t>
    </r>
    <r>
      <rPr>
        <vertAlign val="superscript"/>
        <sz val="8"/>
        <rFont val="Arial"/>
        <family val="2"/>
      </rPr>
      <t>6</t>
    </r>
  </si>
  <si>
    <r>
      <t xml:space="preserve">International rail (Eurostar) </t>
    </r>
    <r>
      <rPr>
        <vertAlign val="superscript"/>
        <sz val="8"/>
        <rFont val="Arial"/>
        <family val="2"/>
      </rPr>
      <t>7</t>
    </r>
  </si>
  <si>
    <r>
      <t xml:space="preserve">Light rail and tram </t>
    </r>
    <r>
      <rPr>
        <vertAlign val="superscript"/>
        <sz val="8"/>
        <rFont val="Arial"/>
        <family val="2"/>
      </rPr>
      <t>8</t>
    </r>
  </si>
  <si>
    <r>
      <t xml:space="preserve">London Underground </t>
    </r>
    <r>
      <rPr>
        <vertAlign val="superscript"/>
        <sz val="8"/>
        <rFont val="Arial"/>
        <family val="2"/>
      </rPr>
      <t>9</t>
    </r>
  </si>
  <si>
    <r>
      <t xml:space="preserve">Ferry (Large RoPax) </t>
    </r>
    <r>
      <rPr>
        <vertAlign val="superscript"/>
        <sz val="8"/>
        <rFont val="Arial"/>
        <family val="2"/>
      </rPr>
      <t>10</t>
    </r>
  </si>
  <si>
    <r>
      <t>Vehicle kms travelled (vkm)</t>
    </r>
    <r>
      <rPr>
        <vertAlign val="superscript"/>
        <sz val="10"/>
        <rFont val="Arial"/>
        <family val="2"/>
      </rPr>
      <t>1</t>
    </r>
  </si>
  <si>
    <r>
      <t>kg CO</t>
    </r>
    <r>
      <rPr>
        <vertAlign val="subscript"/>
        <sz val="10"/>
        <rFont val="Arial"/>
        <family val="2"/>
      </rPr>
      <t>2</t>
    </r>
    <r>
      <rPr>
        <sz val="10"/>
        <rFont val="Arial"/>
        <family val="2"/>
      </rPr>
      <t xml:space="preserve"> per vkm</t>
    </r>
    <r>
      <rPr>
        <vertAlign val="superscript"/>
        <sz val="10"/>
        <rFont val="Arial"/>
        <family val="2"/>
      </rPr>
      <t>1</t>
    </r>
  </si>
  <si>
    <r>
      <t>kg CO</t>
    </r>
    <r>
      <rPr>
        <vertAlign val="subscript"/>
        <sz val="10"/>
        <rFont val="Arial"/>
        <family val="2"/>
      </rPr>
      <t>2</t>
    </r>
    <r>
      <rPr>
        <sz val="10"/>
        <rFont val="Arial"/>
        <family val="2"/>
      </rPr>
      <t>e per vkm</t>
    </r>
    <r>
      <rPr>
        <vertAlign val="superscript"/>
        <sz val="10"/>
        <rFont val="Arial"/>
        <family val="2"/>
      </rPr>
      <t>1</t>
    </r>
  </si>
  <si>
    <t>vkm (vehicle-km) is a measure of vehicle activity, representing the movement of a vehicle over a distance; pkm (passenger-km) is a measure of the total distance travelled by passengers on a vehicle and is calculated by multiplying the number of passengers by the vehicle-km.</t>
  </si>
  <si>
    <t>A tonne-km is a measure of transported goods representing the movement of one tonne over one km. To use the tables below you will need to multiply the weight of goods (in tonnes) by the distance travelled by that mode (in km).</t>
  </si>
  <si>
    <r>
      <t>No. The emission factors provided in this annex are for the supply chain emissions of GHG resulting from the production and transportation of broad categories of goods and services.  They express Scope 2 and 3 emissions as defined by the GHG Protocol.  Because they encompass all the supply chain impacts (i.e. indirect emissions), these emission factors are</t>
    </r>
    <r>
      <rPr>
        <b/>
        <sz val="10"/>
        <rFont val="Arial"/>
        <family val="2"/>
      </rPr>
      <t xml:space="preserve"> not directly comparable</t>
    </r>
    <r>
      <rPr>
        <sz val="10"/>
        <rFont val="Arial"/>
        <family val="2"/>
      </rPr>
      <t xml:space="preserve"> with those from other annexes, which generally </t>
    </r>
    <r>
      <rPr>
        <b/>
        <sz val="10"/>
        <rFont val="Arial"/>
        <family val="2"/>
      </rPr>
      <t>only</t>
    </r>
    <r>
      <rPr>
        <sz val="10"/>
        <rFont val="Arial"/>
        <family val="2"/>
      </rPr>
      <t xml:space="preserve"> include emissions from the point of use (generation for electricity; life cycle in the case of Annex 9).</t>
    </r>
  </si>
  <si>
    <r>
      <t>Biogas is a mixture of methane (CH</t>
    </r>
    <r>
      <rPr>
        <vertAlign val="subscript"/>
        <sz val="10"/>
        <rFont val="Arial"/>
        <family val="2"/>
      </rPr>
      <t>4</t>
    </r>
    <r>
      <rPr>
        <sz val="10"/>
        <rFont val="Arial"/>
        <family val="2"/>
      </rPr>
      <t>) and carbon dioxide (CO</t>
    </r>
    <r>
      <rPr>
        <vertAlign val="subscript"/>
        <sz val="10"/>
        <rFont val="Arial"/>
        <family val="2"/>
      </rPr>
      <t>2</t>
    </r>
    <r>
      <rPr>
        <sz val="10"/>
        <rFont val="Arial"/>
        <family val="2"/>
      </rPr>
      <t>) produced by anaerobic digestion, with small amounts of other gases. Biogas is effectively the same as landfill gas, which is produced by the anaerobic decomposition of organic material in landfill sites.</t>
    </r>
  </si>
  <si>
    <t>Diesel / Electric</t>
  </si>
  <si>
    <t>Medium LPG car</t>
  </si>
  <si>
    <t>Large LPG car</t>
  </si>
  <si>
    <t>Average LPG car</t>
  </si>
  <si>
    <t>Medium CNG car</t>
  </si>
  <si>
    <t>Large CNG car</t>
  </si>
  <si>
    <t>Average CNG car</t>
  </si>
  <si>
    <t>LPG van up to 3.5 tonne</t>
  </si>
  <si>
    <t>CNG van up to 3.5 tonne</t>
  </si>
  <si>
    <t xml:space="preserve">Open loop recycling is the process of recycling material into other products. Closed loop recycling is the process of recycling material back into the same product. </t>
  </si>
  <si>
    <r>
      <t xml:space="preserve">Where applicable, each Annex has a section called </t>
    </r>
    <r>
      <rPr>
        <b/>
        <sz val="10"/>
        <rFont val="Arial"/>
        <family val="2"/>
      </rPr>
      <t>Scopes &amp; Boundaries</t>
    </r>
    <r>
      <rPr>
        <sz val="10"/>
        <rFont val="Arial"/>
        <family val="2"/>
      </rPr>
      <t xml:space="preserve"> which gives a brief outline of what the different emissions factors include. Where possible, links to more detailed source information are also provided in each Annex.</t>
    </r>
  </si>
  <si>
    <t>Annex 1 Scopes &amp; Boundaries:</t>
  </si>
  <si>
    <t xml:space="preserve">Further information on scopes is available from Defra's website in the guidance on reporting at: </t>
  </si>
  <si>
    <t>http://www.ghgprotocol.org/standards/corporate-standard</t>
  </si>
  <si>
    <t>OR from the Greenhouse Gas Protocol's website at:</t>
  </si>
  <si>
    <t>Annex 3 Scopes &amp; Boundaries:</t>
  </si>
  <si>
    <t>Annex 6 Scopes &amp; Boundaries:</t>
  </si>
  <si>
    <t>Annex 7 Scopes &amp; Boundaries:</t>
  </si>
  <si>
    <t>Annex 9 Scopes &amp; Boundaries:</t>
  </si>
  <si>
    <t>Annex 8 Scopes &amp; Boundaries:</t>
  </si>
  <si>
    <r>
      <t>Unlike</t>
    </r>
    <r>
      <rPr>
        <sz val="10"/>
        <rFont val="Arial"/>
        <family val="2"/>
      </rPr>
      <t xml:space="preserve"> most of the emission factors provided in the annexes, the emission factors presented in </t>
    </r>
    <r>
      <rPr>
        <i/>
        <sz val="10"/>
        <rFont val="Arial"/>
        <family val="2"/>
      </rPr>
      <t>this</t>
    </r>
    <r>
      <rPr>
        <sz val="10"/>
        <rFont val="Arial"/>
        <family val="2"/>
      </rPr>
      <t xml:space="preserve"> Annex only cover indirect emissions from the supply chain and include CO</t>
    </r>
    <r>
      <rPr>
        <vertAlign val="subscript"/>
        <sz val="10"/>
        <rFont val="Arial"/>
        <family val="2"/>
      </rPr>
      <t>2</t>
    </r>
    <r>
      <rPr>
        <sz val="10"/>
        <rFont val="Arial"/>
        <family val="2"/>
      </rPr>
      <t>, CH</t>
    </r>
    <r>
      <rPr>
        <vertAlign val="subscript"/>
        <sz val="10"/>
        <rFont val="Arial"/>
        <family val="2"/>
      </rPr>
      <t>4,</t>
    </r>
    <r>
      <rPr>
        <sz val="10"/>
        <rFont val="Arial"/>
        <family val="2"/>
      </rPr>
      <t xml:space="preserve"> N</t>
    </r>
    <r>
      <rPr>
        <vertAlign val="subscript"/>
        <sz val="10"/>
        <rFont val="Arial"/>
        <family val="2"/>
      </rPr>
      <t>2</t>
    </r>
    <r>
      <rPr>
        <sz val="10"/>
        <rFont val="Arial"/>
        <family val="2"/>
      </rPr>
      <t xml:space="preserve">O and F-gas emissions.  Indirect emissions are those which are generated by other organisations as part of the process of providing goods and services to your company.  </t>
    </r>
  </si>
  <si>
    <t>Annex 10 Scopes &amp; Boundaries:</t>
  </si>
  <si>
    <r>
      <t>Outside of Scopes</t>
    </r>
    <r>
      <rPr>
        <b/>
        <vertAlign val="superscript"/>
        <sz val="10"/>
        <color indexed="9"/>
        <rFont val="Arial"/>
        <family val="2"/>
      </rPr>
      <t>3</t>
    </r>
  </si>
  <si>
    <t>Average (all vehicles)</t>
  </si>
  <si>
    <t>Summary of the main types of emissions to be reported under each scope</t>
  </si>
  <si>
    <t xml:space="preserve">In general it is recommended that the 'control' approach is used in order to decide whether to report emissions as Scope 1 or Scope 3. The control approach is itself divided into two methods – financial and operational ( where the financial control approach is the one most commonly recommended). 
</t>
  </si>
  <si>
    <t>- Employees commuting to and from work;</t>
  </si>
  <si>
    <t>- Employee business travel by non-owned means, i.e. public transport such as: bus, rail, ferry and taxi and air travel (except for the companies actually owning/controlling the fleet / operating the services);</t>
  </si>
  <si>
    <t>A further consideration is the treatment of leased assets (e.g. vehicles), which depends on the organisational boundaries set and the control approach.</t>
  </si>
  <si>
    <r>
      <rPr>
        <b/>
        <i/>
        <sz val="10"/>
        <rFont val="Arial"/>
        <family val="2"/>
      </rPr>
      <t>Scope 1 OR Scope 3:</t>
    </r>
    <r>
      <rPr>
        <sz val="10"/>
        <rFont val="Arial"/>
        <family val="2"/>
      </rPr>
      <t xml:space="preserve"> Direct emissions from transport can fall into either Scope 1 or Scope 3, depending on the vehicle ownership/level of control.  For vehicles owned or directly controlled by a reporting company, direct emissions should be reported under Scope 1.  However, emissions resulting from transport-related activities in vehicles not owned or controlled by the reporting entity should be reported under Scope 3.  Examples of direct emissions from passenger transport that would be reported under Scope 3 include:</t>
    </r>
  </si>
  <si>
    <r>
      <rPr>
        <b/>
        <i/>
        <sz val="10"/>
        <rFont val="Arial"/>
        <family val="2"/>
      </rPr>
      <t>Scope 1 OR Scope 3:</t>
    </r>
    <r>
      <rPr>
        <sz val="10"/>
        <rFont val="Arial"/>
        <family val="2"/>
      </rPr>
      <t xml:space="preserve"> Direct emissions from transport can fall into either Scope 1 or Scope 3, depending on the vehicle ownership/level of control.  For vehicles owned or directly controlled by a reporting company, direct emissions should be reported under Scope 1.  However, emissions resulting from transport-related activities in vehicles not owned or controlled by the reporting entity should be reported under Scope 3.</t>
    </r>
  </si>
  <si>
    <r>
      <rPr>
        <b/>
        <i/>
        <sz val="10"/>
        <rFont val="Arial"/>
        <family val="2"/>
      </rPr>
      <t>Scope 1:</t>
    </r>
    <r>
      <rPr>
        <sz val="10"/>
        <rFont val="Arial"/>
        <family val="2"/>
      </rPr>
      <t xml:space="preserve"> Direct emissions from leakage of refrigerants. Data on indirect emissions from production of refrigeration not currently available.</t>
    </r>
  </si>
  <si>
    <r>
      <t>Total emissions (kg CO</t>
    </r>
    <r>
      <rPr>
        <vertAlign val="subscript"/>
        <sz val="10"/>
        <rFont val="Arial"/>
        <family val="2"/>
      </rPr>
      <t>2</t>
    </r>
    <r>
      <rPr>
        <sz val="10"/>
        <rFont val="Arial"/>
        <family val="2"/>
      </rPr>
      <t>e)</t>
    </r>
  </si>
  <si>
    <r>
      <t>kgCO</t>
    </r>
    <r>
      <rPr>
        <vertAlign val="subscript"/>
        <sz val="10"/>
        <rFont val="Arial"/>
        <family val="2"/>
      </rPr>
      <t>2</t>
    </r>
    <r>
      <rPr>
        <sz val="10"/>
        <rFont val="Arial"/>
        <family val="2"/>
      </rPr>
      <t>e/kWh heat</t>
    </r>
  </si>
  <si>
    <r>
      <t>kg CO</t>
    </r>
    <r>
      <rPr>
        <vertAlign val="subscript"/>
        <sz val="10"/>
        <rFont val="Arial"/>
        <family val="2"/>
      </rPr>
      <t>2</t>
    </r>
    <r>
      <rPr>
        <sz val="10"/>
        <rFont val="Arial"/>
        <family val="2"/>
      </rPr>
      <t>e/kWh electricity</t>
    </r>
  </si>
  <si>
    <r>
      <t>Emissions (in kgCO</t>
    </r>
    <r>
      <rPr>
        <vertAlign val="subscript"/>
        <sz val="10"/>
        <rFont val="Arial"/>
        <family val="2"/>
      </rPr>
      <t>2</t>
    </r>
    <r>
      <rPr>
        <sz val="10"/>
        <rFont val="Arial"/>
        <family val="2"/>
      </rPr>
      <t xml:space="preserve">e) per kWh heat = </t>
    </r>
  </si>
  <si>
    <r>
      <t>Emissions (in kgCO</t>
    </r>
    <r>
      <rPr>
        <vertAlign val="subscript"/>
        <sz val="10"/>
        <rFont val="Arial"/>
        <family val="2"/>
      </rPr>
      <t>2</t>
    </r>
    <r>
      <rPr>
        <sz val="10"/>
        <rFont val="Arial"/>
        <family val="2"/>
      </rPr>
      <t xml:space="preserve">e) per kWh electricity =   </t>
    </r>
  </si>
  <si>
    <t>Key:</t>
  </si>
  <si>
    <t>Data fields:</t>
  </si>
  <si>
    <t>Reporting Scope:</t>
  </si>
  <si>
    <t>Emissions can fall into either Scope 1 or Scope 3 as defined by the GHG Protocol (e.g. depends on ownership of vehicle stock for transport)</t>
  </si>
  <si>
    <t>UK av. payload (tonnes goods carried per vehicle)</t>
  </si>
  <si>
    <r>
      <t>The '</t>
    </r>
    <r>
      <rPr>
        <i/>
        <sz val="10"/>
        <rFont val="Arial"/>
        <family val="2"/>
      </rPr>
      <t>% weight laden</t>
    </r>
    <r>
      <rPr>
        <sz val="10"/>
        <rFont val="Arial"/>
        <family val="2"/>
      </rPr>
      <t>' refers to the extent to which the vehicle is loaded to its maximum carrying capacity (also known as the payload capacity).  A 0% weight laden HGV means the vehicle is travelling carrying no loads.  100% weight laden means the vehicle is travelling with loads bringing the vehicle to its maximum carrying capacity.</t>
    </r>
  </si>
  <si>
    <t>These figures should be used for site based reporting only.  They should not be added together along a supply chain, as material use would be counted several times along a supply chain.</t>
  </si>
  <si>
    <r>
      <t>2 x total emissions (in kgCO</t>
    </r>
    <r>
      <rPr>
        <vertAlign val="subscript"/>
        <sz val="10"/>
        <rFont val="Arial"/>
        <family val="2"/>
      </rPr>
      <t>2</t>
    </r>
    <r>
      <rPr>
        <sz val="10"/>
        <rFont val="Arial"/>
        <family val="2"/>
      </rPr>
      <t>e)</t>
    </r>
  </si>
  <si>
    <t>2 x total electricity produced + total heat produced (in kWh)</t>
  </si>
  <si>
    <t>Amount USED per year, kWh</t>
  </si>
  <si>
    <t>OR</t>
  </si>
  <si>
    <r>
      <t xml:space="preserve">4) If you are using a biofuel blend </t>
    </r>
    <r>
      <rPr>
        <b/>
        <sz val="10"/>
        <rFont val="Arial"/>
        <family val="2"/>
      </rPr>
      <t>EITHER</t>
    </r>
    <r>
      <rPr>
        <sz val="10"/>
        <rFont val="Arial"/>
        <family val="2"/>
      </rPr>
      <t>:</t>
    </r>
  </si>
  <si>
    <t>Includes both Direct GHG emissions per kWh (electricity GENERATED), which are counted as Scope 2, as well as Direct GHG emissions per kWh (electricity LOSSES), which are counted as Scope 3.  This does not include indirect GHG emissions, which are different and accounted separately, but also fall into Scope 3 for reporting.</t>
  </si>
  <si>
    <t xml:space="preserve">Includes emissions resulting from electricity supplied to the consumer that are counted in both Scope 2 (electricity GENERATED and supplied to the national grid) and Scope 3 (due to LOSSES in transmission and distribution of electricity through the national grid to the consumer), as defined by the GHG Protocol </t>
  </si>
  <si>
    <r>
      <rPr>
        <b/>
        <i/>
        <sz val="10"/>
        <color indexed="57"/>
        <rFont val="Arial"/>
        <family val="2"/>
      </rPr>
      <t>Indirect GHG emissions</t>
    </r>
    <r>
      <rPr>
        <sz val="10"/>
        <rFont val="Arial"/>
        <family val="2"/>
      </rPr>
      <t xml:space="preserve"> are those emissions emitted prior to the use of a fuel/energy carrier (or in the case of electricity, prior to the point of generation), i.e. as a result of extracting and transforming the primary energy source (e.g. crude oil) into the energy carrier (e.g. petrol). Emissions from the production of vehicles or infrastructure are not considered.</t>
    </r>
  </si>
  <si>
    <r>
      <t>Scope 2, 3</t>
    </r>
    <r>
      <rPr>
        <b/>
        <vertAlign val="superscript"/>
        <sz val="10"/>
        <rFont val="Arial"/>
        <family val="2"/>
      </rPr>
      <t>3</t>
    </r>
  </si>
  <si>
    <t>Are the figures in this Annex comparable with those for the UK provided in Annex 3?</t>
  </si>
  <si>
    <t>new 2008</t>
  </si>
  <si>
    <t>new 2007</t>
  </si>
  <si>
    <t>A.  When calculating emissions from use of electricity or water (both of which are time series emission factors). In this case the updated emission factor time series should be checked to see if they have changed for relevant previous years and time series data updated as necessary in reporting.</t>
  </si>
  <si>
    <t>Note: Care should be taken to use emission factors consistent with each other for comparability of results - i.e. DO NOT mix the use of direct and indirect emission factors or emission factors for different GHG Protocol Scopes (see 'What is the difference between direct and indirect emissions?' below for more information).</t>
  </si>
  <si>
    <t>Direct GHG emissions given in Table 3c are a combination of (Scope 2) Direct GHG emissions from Table 3a and (Scope 3) Direct GHG emissions from Table 3b.</t>
  </si>
  <si>
    <t>Scope 3: In electricity generation, this includes indirect GHG emissions associated with the extraction and transport of primary fuels as well as the refining, distribution and storage of finished fuels (Table 3a, 3b and 3c).  The Greenhouse Gas Protocol also attributes direct GHG emissions associated with losses from electricity transmission and distribution (Table 3b) to Scope 3.</t>
  </si>
  <si>
    <r>
      <t xml:space="preserve">2) Multiply this value by the conversion factor for UK Grid Rolling Average electricity. Use </t>
    </r>
    <r>
      <rPr>
        <b/>
        <sz val="10"/>
        <rFont val="Arial"/>
        <family val="2"/>
      </rPr>
      <t>Table 3c</t>
    </r>
    <r>
      <rPr>
        <sz val="10"/>
        <rFont val="Arial"/>
        <family val="2"/>
      </rPr>
      <t xml:space="preserve"> for calculating GHG emissions resulting from electricity provided from the national/local grid.</t>
    </r>
  </si>
  <si>
    <r>
      <rPr>
        <b/>
        <sz val="10"/>
        <rFont val="Arial"/>
        <family val="2"/>
      </rPr>
      <t>Table 7e</t>
    </r>
    <r>
      <rPr>
        <sz val="10"/>
        <rFont val="Arial"/>
        <family val="2"/>
      </rPr>
      <t xml:space="preserve"> gives emissions </t>
    </r>
    <r>
      <rPr>
        <i/>
        <sz val="10"/>
        <rFont val="Arial"/>
        <family val="2"/>
      </rPr>
      <t>per tonne kilometre</t>
    </r>
    <r>
      <rPr>
        <sz val="10"/>
        <rFont val="Arial"/>
        <family val="2"/>
      </rPr>
      <t xml:space="preserve"> </t>
    </r>
    <r>
      <rPr>
        <i/>
        <sz val="10"/>
        <rFont val="Arial"/>
        <family val="2"/>
      </rPr>
      <t>travelled</t>
    </r>
    <r>
      <rPr>
        <sz val="10"/>
        <rFont val="Arial"/>
        <family val="2"/>
      </rPr>
      <t xml:space="preserve"> for a range of HGV sizes with a range of different loads. Use this table if you know the distance the  </t>
    </r>
    <r>
      <rPr>
        <i/>
        <sz val="10"/>
        <rFont val="Arial"/>
        <family val="2"/>
      </rPr>
      <t>freight</t>
    </r>
    <r>
      <rPr>
        <sz val="10"/>
        <rFont val="Arial"/>
        <family val="2"/>
      </rPr>
      <t xml:space="preserve"> has travelled and what the mass (in tonnes) of the freight was.</t>
    </r>
  </si>
  <si>
    <r>
      <rPr>
        <b/>
        <sz val="10"/>
        <rFont val="Arial"/>
        <family val="2"/>
      </rPr>
      <t>Table 7f</t>
    </r>
    <r>
      <rPr>
        <sz val="10"/>
        <rFont val="Arial"/>
        <family val="2"/>
      </rPr>
      <t xml:space="preserve"> gives emissions factors for  </t>
    </r>
    <r>
      <rPr>
        <i/>
        <sz val="10"/>
        <rFont val="Arial"/>
        <family val="2"/>
      </rPr>
      <t>tonne kilometres</t>
    </r>
    <r>
      <rPr>
        <sz val="10"/>
        <rFont val="Arial"/>
        <family val="2"/>
      </rPr>
      <t xml:space="preserve"> of freight for </t>
    </r>
    <r>
      <rPr>
        <i/>
        <sz val="10"/>
        <rFont val="Arial"/>
        <family val="2"/>
      </rPr>
      <t>rail</t>
    </r>
    <r>
      <rPr>
        <sz val="10"/>
        <rFont val="Arial"/>
        <family val="2"/>
      </rPr>
      <t xml:space="preserve">, and </t>
    </r>
    <r>
      <rPr>
        <i/>
        <sz val="10"/>
        <rFont val="Arial"/>
        <family val="2"/>
      </rPr>
      <t>air freight</t>
    </r>
  </si>
  <si>
    <r>
      <rPr>
        <b/>
        <sz val="10"/>
        <rFont val="Arial"/>
        <family val="2"/>
      </rPr>
      <t>Table 7g</t>
    </r>
    <r>
      <rPr>
        <sz val="10"/>
        <rFont val="Arial"/>
        <family val="2"/>
      </rPr>
      <t xml:space="preserve"> gives emissions factors for  </t>
    </r>
    <r>
      <rPr>
        <i/>
        <sz val="10"/>
        <rFont val="Arial"/>
        <family val="2"/>
      </rPr>
      <t>tonne kilometres</t>
    </r>
    <r>
      <rPr>
        <sz val="10"/>
        <rFont val="Arial"/>
        <family val="2"/>
      </rPr>
      <t xml:space="preserve"> of freight for </t>
    </r>
    <r>
      <rPr>
        <i/>
        <sz val="10"/>
        <rFont val="Arial"/>
        <family val="2"/>
      </rPr>
      <t>shipping</t>
    </r>
  </si>
  <si>
    <r>
      <t>Tables 7d and 7e are provided as alternative methods for calculating CO</t>
    </r>
    <r>
      <rPr>
        <vertAlign val="subscript"/>
        <sz val="10"/>
        <rFont val="Arial"/>
        <family val="2"/>
      </rPr>
      <t>2</t>
    </r>
    <r>
      <rPr>
        <sz val="10"/>
        <rFont val="Arial"/>
        <family val="2"/>
      </rPr>
      <t xml:space="preserve"> emissions from movement of freight by HGVs. The factors in g/vehicle.km (Table 7d) are sufficient (and with the ability to take into account different loading factors are preferential) for an operator who simply wants to calculate and compare CO</t>
    </r>
    <r>
      <rPr>
        <vertAlign val="subscript"/>
        <sz val="10"/>
        <rFont val="Arial"/>
        <family val="2"/>
      </rPr>
      <t>2</t>
    </r>
    <r>
      <rPr>
        <sz val="10"/>
        <rFont val="Arial"/>
        <family val="2"/>
      </rPr>
      <t xml:space="preserve">  emissions for different ways of transporting goods around by optimising freight logistics.  Factors in Table 7e may be better to use when comparing road freight with other modes for transporting a given weight of freight a given distance.  To avoid double-counting, it is important that calculations </t>
    </r>
    <r>
      <rPr>
        <b/>
        <sz val="10"/>
        <color indexed="10"/>
        <rFont val="Arial"/>
        <family val="2"/>
      </rPr>
      <t>DO NOT USE BOTH</t>
    </r>
    <r>
      <rPr>
        <sz val="10"/>
        <rFont val="Arial"/>
        <family val="2"/>
      </rPr>
      <t xml:space="preserve"> methods.</t>
    </r>
  </si>
  <si>
    <r>
      <t>The factors presented in the three tables below are a timeseries of combined electricity and heat CO</t>
    </r>
    <r>
      <rPr>
        <vertAlign val="subscript"/>
        <sz val="10"/>
        <rFont val="Arial"/>
        <family val="2"/>
      </rPr>
      <t>2</t>
    </r>
    <r>
      <rPr>
        <sz val="10"/>
        <rFont val="Arial"/>
        <family val="2"/>
      </rPr>
      <t xml:space="preserve">  emission factors per kWh </t>
    </r>
    <r>
      <rPr>
        <b/>
        <sz val="10"/>
        <rFont val="Arial"/>
        <family val="2"/>
      </rPr>
      <t>GENERATED</t>
    </r>
    <r>
      <rPr>
        <sz val="10"/>
        <rFont val="Arial"/>
        <family val="2"/>
      </rPr>
      <t xml:space="preserve"> (Table 10a, i.e. before losses in transmission/distribution), electricity and heat CO</t>
    </r>
    <r>
      <rPr>
        <vertAlign val="subscript"/>
        <sz val="10"/>
        <rFont val="Arial"/>
        <family val="2"/>
      </rPr>
      <t>2</t>
    </r>
    <r>
      <rPr>
        <sz val="10"/>
        <rFont val="Arial"/>
        <family val="2"/>
      </rPr>
      <t xml:space="preserve"> emission factors per kWh </t>
    </r>
    <r>
      <rPr>
        <b/>
        <sz val="10"/>
        <rFont val="Arial"/>
        <family val="2"/>
      </rPr>
      <t>LOSSES</t>
    </r>
    <r>
      <rPr>
        <sz val="10"/>
        <rFont val="Arial"/>
        <family val="2"/>
      </rPr>
      <t xml:space="preserve"> in transmission/distribution (Table 10b) and per kWh </t>
    </r>
    <r>
      <rPr>
        <b/>
        <sz val="10"/>
        <rFont val="Arial"/>
        <family val="2"/>
      </rPr>
      <t>CONSUMED</t>
    </r>
    <r>
      <rPr>
        <sz val="10"/>
        <rFont val="Arial"/>
        <family val="2"/>
      </rPr>
      <t xml:space="preserve"> (Table 10c, i.e. for the final consumer, including transmission/distribution losses).</t>
    </r>
  </si>
  <si>
    <r>
      <t xml:space="preserve">To calculate emissions of carbon dioxide associated with  </t>
    </r>
    <r>
      <rPr>
        <i/>
        <sz val="10"/>
        <rFont val="Arial"/>
        <family val="2"/>
      </rPr>
      <t>use of overseas grid electricity</t>
    </r>
    <r>
      <rPr>
        <sz val="10"/>
        <rFont val="Arial"/>
        <family val="2"/>
      </rPr>
      <t>:</t>
    </r>
  </si>
  <si>
    <r>
      <t xml:space="preserve">2) Multiply this value by the conversion factor for the country or grid rolling average electricity use. You should use emission factors from  </t>
    </r>
    <r>
      <rPr>
        <b/>
        <sz val="10"/>
        <rFont val="Arial"/>
        <family val="2"/>
      </rPr>
      <t>Table 10c</t>
    </r>
    <r>
      <rPr>
        <sz val="10"/>
        <rFont val="Arial"/>
        <family val="2"/>
      </rPr>
      <t xml:space="preserve"> for electricity consumed from the national/local electricity grid for consistency with those provided for the UK in  </t>
    </r>
    <r>
      <rPr>
        <b/>
        <sz val="10"/>
        <rFont val="Arial"/>
        <family val="2"/>
      </rPr>
      <t>Annex 3</t>
    </r>
    <r>
      <rPr>
        <sz val="10"/>
        <rFont val="Arial"/>
        <family val="2"/>
      </rPr>
      <t>.</t>
    </r>
  </si>
  <si>
    <r>
      <t xml:space="preserve">We have provided emission factors for all EU member states and the major UK trading partners. Additional emission factors for other countries not included in this list can be found at the GHG Protocol website, though it should be noted the figures supplied there  </t>
    </r>
    <r>
      <rPr>
        <b/>
        <sz val="10"/>
        <rFont val="Arial"/>
        <family val="2"/>
      </rPr>
      <t xml:space="preserve">do not </t>
    </r>
    <r>
      <rPr>
        <sz val="10"/>
        <rFont val="Arial"/>
        <family val="2"/>
      </rPr>
      <t>include losses from transmission and distribution of heat and electricity.</t>
    </r>
  </si>
  <si>
    <r>
      <t xml:space="preserve">Emissions factors for electricity and heat generated (and supplied to the grid where relevant) -  </t>
    </r>
    <r>
      <rPr>
        <b/>
        <sz val="10"/>
        <rFont val="Arial"/>
        <family val="2"/>
      </rPr>
      <t>INCLUDES</t>
    </r>
    <r>
      <rPr>
        <sz val="10"/>
        <rFont val="Arial"/>
        <family val="2"/>
      </rPr>
      <t xml:space="preserve"> losses from the transmission and distribution grid, i.e.</t>
    </r>
  </si>
  <si>
    <t>The two sets of data are not directly comparable as the figure in this annex include heat generated whereas the figures in Annex 3 do not.</t>
  </si>
  <si>
    <t>Direct GHG emissions given in Table 10c are a combination of (Scope 2) Direct GHG emissions from Table 10a and (Scope 3) Direct GHG emissions from Table 10b.</t>
  </si>
  <si>
    <t>All:</t>
  </si>
  <si>
    <r>
      <t xml:space="preserve">Total Direct GHG </t>
    </r>
    <r>
      <rPr>
        <b/>
        <vertAlign val="superscript"/>
        <sz val="10"/>
        <color indexed="9"/>
        <rFont val="Arial"/>
        <family val="2"/>
      </rPr>
      <t>5</t>
    </r>
  </si>
  <si>
    <r>
      <t>Direct emissions of CO</t>
    </r>
    <r>
      <rPr>
        <vertAlign val="subscript"/>
        <sz val="10"/>
        <rFont val="Arial"/>
        <family val="2"/>
      </rPr>
      <t>2</t>
    </r>
    <r>
      <rPr>
        <sz val="10"/>
        <rFont val="Arial"/>
        <family val="2"/>
      </rPr>
      <t xml:space="preserve"> are set to 0 for biomass and biogas, as the same amount of CO</t>
    </r>
    <r>
      <rPr>
        <vertAlign val="subscript"/>
        <sz val="10"/>
        <rFont val="Arial"/>
        <family val="2"/>
      </rPr>
      <t>2</t>
    </r>
    <r>
      <rPr>
        <sz val="10"/>
        <rFont val="Arial"/>
        <family val="2"/>
      </rPr>
      <t xml:space="preserve"> is absorbed in the growth of the biomass from which they are produced /resulting. Direct emissions of methane (CH</t>
    </r>
    <r>
      <rPr>
        <vertAlign val="subscript"/>
        <sz val="10"/>
        <rFont val="Arial"/>
        <family val="2"/>
      </rPr>
      <t>4</t>
    </r>
    <r>
      <rPr>
        <sz val="10"/>
        <rFont val="Arial"/>
        <family val="2"/>
      </rPr>
      <t>) and nitrous oxide (N</t>
    </r>
    <r>
      <rPr>
        <vertAlign val="subscript"/>
        <sz val="10"/>
        <rFont val="Arial"/>
        <family val="2"/>
      </rPr>
      <t>2</t>
    </r>
    <r>
      <rPr>
        <sz val="10"/>
        <rFont val="Arial"/>
        <family val="2"/>
      </rPr>
      <t>O), which are not absorbed in the biomass growth phase are not currently available.</t>
    </r>
  </si>
  <si>
    <r>
      <t>Closed Loop</t>
    </r>
    <r>
      <rPr>
        <vertAlign val="superscript"/>
        <sz val="10"/>
        <rFont val="Arial"/>
        <family val="2"/>
      </rPr>
      <t>3</t>
    </r>
  </si>
  <si>
    <t>http://www.defra.gov.uk/environment/economy/business-efficiency/reporting/</t>
  </si>
  <si>
    <r>
      <rPr>
        <sz val="10"/>
        <rFont val="Arial"/>
        <family val="2"/>
      </rPr>
      <t xml:space="preserve">For further explanation on how these emission factors have been derived, please refer to the GHG conversion factor methodology paper available here: </t>
    </r>
    <r>
      <rPr>
        <u/>
        <sz val="10"/>
        <color indexed="12"/>
        <rFont val="Arial"/>
        <family val="2"/>
      </rPr>
      <t>http://www.defra.gov.uk/environment/economy/business-efficiency/reporting/</t>
    </r>
  </si>
  <si>
    <r>
      <t xml:space="preserve">Wood Logs </t>
    </r>
    <r>
      <rPr>
        <vertAlign val="superscript"/>
        <sz val="10"/>
        <rFont val="Arial"/>
        <family val="2"/>
      </rPr>
      <t>12</t>
    </r>
  </si>
  <si>
    <r>
      <rPr>
        <sz val="10"/>
        <rFont val="Arial"/>
        <family val="2"/>
      </rPr>
      <t xml:space="preserve">For further explanation on how these emission factors have derived, please refer to the GHG conversion factor methodology paper available here: </t>
    </r>
    <r>
      <rPr>
        <u/>
        <sz val="10"/>
        <color indexed="12"/>
        <rFont val="Arial"/>
        <family val="2"/>
      </rPr>
      <t>http://www.defra.gov.uk/environment/economy/business-efficiency/reporting/</t>
    </r>
  </si>
  <si>
    <r>
      <rPr>
        <sz val="10"/>
        <rFont val="Arial"/>
        <family val="2"/>
      </rPr>
      <t xml:space="preserve">Data on the proportion of electricity and heat is sourced from the IEA website at:  </t>
    </r>
    <r>
      <rPr>
        <u/>
        <sz val="10"/>
        <color indexed="12"/>
        <rFont val="Arial"/>
        <family val="2"/>
      </rPr>
      <t>http://www.iea.org/Textbase/stats/prodresult.asp?PRODUCT=Electricity/Heat</t>
    </r>
  </si>
  <si>
    <r>
      <rPr>
        <sz val="10"/>
        <rFont val="Arial"/>
        <family val="2"/>
      </rPr>
      <t xml:space="preserve">Data on losses in distribution of electricity and heat is calculated from country energy balances available at the IEA website at: </t>
    </r>
    <r>
      <rPr>
        <u/>
        <sz val="10"/>
        <color indexed="12"/>
        <rFont val="Arial"/>
        <family val="2"/>
      </rPr>
      <t>http://www.iea.org/Textbase/stats/prodresult.asp?PRODUCT=Balances</t>
    </r>
  </si>
  <si>
    <t>3 - 8</t>
  </si>
  <si>
    <r>
      <rPr>
        <b/>
        <i/>
        <sz val="10"/>
        <rFont val="Arial"/>
        <family val="2"/>
      </rPr>
      <t>Scope 1:</t>
    </r>
    <r>
      <rPr>
        <sz val="10"/>
        <rFont val="Arial"/>
        <family val="2"/>
      </rPr>
      <t xml:space="preserve"> Direct emissions of CO</t>
    </r>
    <r>
      <rPr>
        <vertAlign val="subscript"/>
        <sz val="10"/>
        <rFont val="Arial"/>
        <family val="2"/>
      </rPr>
      <t>2</t>
    </r>
    <r>
      <rPr>
        <sz val="10"/>
        <rFont val="Arial"/>
        <family val="2"/>
      </rPr>
      <t>, CH</t>
    </r>
    <r>
      <rPr>
        <vertAlign val="subscript"/>
        <sz val="10"/>
        <rFont val="Arial"/>
        <family val="2"/>
      </rPr>
      <t>4</t>
    </r>
    <r>
      <rPr>
        <sz val="10"/>
        <rFont val="Arial"/>
        <family val="2"/>
      </rPr>
      <t xml:space="preserve"> and N</t>
    </r>
    <r>
      <rPr>
        <vertAlign val="subscript"/>
        <sz val="10"/>
        <rFont val="Arial"/>
        <family val="2"/>
      </rPr>
      <t>2</t>
    </r>
    <r>
      <rPr>
        <sz val="10"/>
        <rFont val="Arial"/>
        <family val="2"/>
      </rPr>
      <t>O from the combustion of fuel.</t>
    </r>
    <r>
      <rPr>
        <b/>
        <i/>
        <sz val="10"/>
        <rFont val="Arial"/>
        <family val="2"/>
      </rPr>
      <t/>
    </r>
  </si>
  <si>
    <r>
      <rPr>
        <b/>
        <i/>
        <sz val="10"/>
        <rFont val="Arial"/>
        <family val="2"/>
      </rPr>
      <t>Scope 3:</t>
    </r>
    <r>
      <rPr>
        <sz val="10"/>
        <rFont val="Arial"/>
        <family val="2"/>
      </rPr>
      <t xml:space="preserve"> Indirect emissions associated with the extraction and transport of primary fuels as well as the refining, distribution, storage and retail of finished fuels.  </t>
    </r>
  </si>
  <si>
    <t>Emission factors are based on data from the JEC Well-To-Wheels study, for further information see the following links:</t>
  </si>
  <si>
    <t>There is a substantial variation in emission factors across market classes due to significant variations in engine size and vehicle weight.  The Department for Transport considers the emission factors by fuel and engine size to often be a closer match to actual emissions.  It is preferable to use the emission factors by engine size provided in Tables 6b and 6c over the market class based factors where possible.</t>
  </si>
  <si>
    <t>Real world effects not covered in regular test cycles include use of accessories (air conditioning, lights, heaters, etc), vehicle payload (only driver +25kg is considered in tests, no passengers or further luggage), poor maintenance (tyre under inflation, maladjusted tracking, etc), gradients (tests effectively assume a level road), weather, harsher driving style, etc.</t>
  </si>
  <si>
    <r>
      <rPr>
        <sz val="10"/>
        <rFont val="Arial"/>
        <family val="2"/>
      </rPr>
      <t xml:space="preserve">For further explanation on how these emission factors have been derived, please refer to the GHG conversion factor methodology paper available here: </t>
    </r>
    <r>
      <rPr>
        <u/>
        <sz val="10"/>
        <color indexed="12"/>
        <rFont val="Arial"/>
        <family val="2"/>
      </rPr>
      <t>http://www.defra.gov.uk/environment/economy/business-efficiency/reporting</t>
    </r>
  </si>
  <si>
    <t>http://www.defra.gov.uk/environment/economy/business-efficiency/reporting</t>
  </si>
  <si>
    <t xml:space="preserve">EMEP/EEA air pollutant emission inventory guidebook 2009 (EEA, 2009) </t>
  </si>
  <si>
    <r>
      <t>The '</t>
    </r>
    <r>
      <rPr>
        <i/>
        <sz val="10"/>
        <rFont val="Arial"/>
        <family val="2"/>
      </rPr>
      <t>% weight laden</t>
    </r>
    <r>
      <rPr>
        <sz val="10"/>
        <rFont val="Arial"/>
        <family val="2"/>
      </rPr>
      <t>' refers to the extent to which the vehicle is loaded to its maximum carrying capacity (also known as the payload capacity).  A 0% weight laden HGV means the vehicle is carrying no loads.  100% weight laden means the vehicle is travelling with loads bringing the vehicle to its maximum carrying capacity.</t>
    </r>
  </si>
  <si>
    <r>
      <t>The gCO</t>
    </r>
    <r>
      <rPr>
        <vertAlign val="subscript"/>
        <sz val="10"/>
        <rFont val="Arial"/>
        <family val="2"/>
      </rPr>
      <t>2</t>
    </r>
    <r>
      <rPr>
        <sz val="10"/>
        <rFont val="Arial"/>
        <family val="2"/>
      </rPr>
      <t>/tonne.km factors in Table 7e have been calculated on the basis that a lorry will run empty for part of the time in the overall transporting of the freight. Thus the user does not need to double the distance of their freight tonne.km for parts of a trip done empty loaded, as this has already been considered in the calculations.  The distance should refer to the overall distance that the goods are moved.</t>
    </r>
  </si>
  <si>
    <r>
      <rPr>
        <sz val="10"/>
        <rFont val="Arial"/>
        <family val="2"/>
      </rPr>
      <t xml:space="preserve">For reporting emissions under the new CRC Energy Efficiency Scheme (CRC), please refer to: </t>
    </r>
    <r>
      <rPr>
        <u/>
        <sz val="10"/>
        <color indexed="12"/>
        <rFont val="Arial"/>
        <family val="2"/>
      </rPr>
      <t>http://www.environment-agency.gov.uk/business/topics/pollution/126698.aspx</t>
    </r>
  </si>
  <si>
    <t>2009/10</t>
  </si>
  <si>
    <r>
      <t xml:space="preserve">This annex is intended to be used primarily as a high-level diagnostic tool/for initial scoping/estimating.  </t>
    </r>
    <r>
      <rPr>
        <b/>
        <sz val="10"/>
        <rFont val="Arial"/>
        <family val="2"/>
      </rPr>
      <t>If you have more specific information about the supply chain emissions of any particular product then that source should be used instead.</t>
    </r>
    <r>
      <rPr>
        <sz val="10"/>
        <rFont val="Arial"/>
        <family val="2"/>
      </rPr>
      <t xml:space="preserve">  Such adjustments should be clearly documented.</t>
    </r>
  </si>
  <si>
    <t>1) Identify the amount spent on different product groups (in actual prices in £s, including VAT).</t>
  </si>
  <si>
    <r>
      <t>2) Multiply the amount of spending by the conversion factor to get total emissions in kilograms of carbon dioxide equivalent (kg CO</t>
    </r>
    <r>
      <rPr>
        <vertAlign val="subscript"/>
        <sz val="10"/>
        <rFont val="Arial"/>
        <family val="2"/>
      </rPr>
      <t>2</t>
    </r>
    <r>
      <rPr>
        <sz val="10"/>
        <rFont val="Arial"/>
        <family val="2"/>
      </rPr>
      <t xml:space="preserve">e). The excel spreadsheet does this automatically following your entry of the amount of spending into the appropriate box. </t>
    </r>
  </si>
  <si>
    <t>The factors are for products supplied for consumption in the UK but do take account of the emissions relating to the production of products imported for intermediate consumption (i.e. those products that are used by UK industries in the process of supplying products for consumption in the UK.  The estimates do not incorporate any allowance for emissions relating to the formation of capital assets, whether in the UK or overseas.</t>
  </si>
  <si>
    <t xml:space="preserve">The factors are based on a model of the economy, known as the input-output model, which describes in monetary terms how the goods and services produced by different sectors of the economy are used by other sectors to produce their own output.  These monetary accounts are linked to information about the greenhouse gas emissions of different sectors of the economy.  For the factors in this Annex an input-output model of the world economy was used with two distinct regions - the UK and the Rest of World. </t>
  </si>
  <si>
    <t>By using the input-output model, the industrial emissions are then attributed to final products bought by consumers.  The result is an estimate of the total upstream emissions associated with the supply of a particular product group.</t>
  </si>
  <si>
    <r>
      <t>Supply chain emission factors for spending on products: kgCO</t>
    </r>
    <r>
      <rPr>
        <b/>
        <vertAlign val="subscript"/>
        <sz val="10"/>
        <color indexed="9"/>
        <rFont val="Arial"/>
        <family val="2"/>
      </rPr>
      <t>2</t>
    </r>
    <r>
      <rPr>
        <b/>
        <sz val="10"/>
        <color indexed="9"/>
        <rFont val="Arial"/>
        <family val="2"/>
      </rPr>
      <t>e per £</t>
    </r>
  </si>
  <si>
    <t xml:space="preserve">Version: </t>
  </si>
  <si>
    <t>Status:</t>
  </si>
  <si>
    <t>% Net Imports of Electricity</t>
  </si>
  <si>
    <t>Net Benefit of Recycling Versus Landfill</t>
  </si>
  <si>
    <t>Net Benefit of Recycling Versus Landfill, Alternative</t>
  </si>
  <si>
    <t>Aggregates (Rubble)</t>
  </si>
  <si>
    <t>Batteries (Post Consumer Non Automotive)</t>
  </si>
  <si>
    <t>No Data</t>
  </si>
  <si>
    <t>Books</t>
  </si>
  <si>
    <t>Glass</t>
  </si>
  <si>
    <t xml:space="preserve"> -392 (Col'r Sep'd)</t>
  </si>
  <si>
    <t>Metal: Aluminium cans and foil (excl forming)</t>
  </si>
  <si>
    <t>Metal: Mixed Cans</t>
  </si>
  <si>
    <t>Metal: Scrap Metal</t>
  </si>
  <si>
    <t>Metal: Steel Cans</t>
  </si>
  <si>
    <t>Mineral Oil</t>
  </si>
  <si>
    <t xml:space="preserve"> -489 (Compost)</t>
  </si>
  <si>
    <t xml:space="preserve"> -612 (AD)</t>
  </si>
  <si>
    <t xml:space="preserve"> -296 (Compost)</t>
  </si>
  <si>
    <t xml:space="preserve"> -380 (AD)</t>
  </si>
  <si>
    <t>Paper and board: Board (Av. board: 78% corrugate, 22% cartonboard)</t>
  </si>
  <si>
    <t>Paper and board: Mixed (assumed 25% paper, 75% board)</t>
  </si>
  <si>
    <t>Paper and board: Paper</t>
  </si>
  <si>
    <t>Plasterboard</t>
  </si>
  <si>
    <t>Plastics: Average plastics</t>
  </si>
  <si>
    <t>Plastics: Average plastic film (incl bags)</t>
  </si>
  <si>
    <t>Plastics: Average plastic rigid (incl bottles)</t>
  </si>
  <si>
    <t>Plastics: HDPE (incl forming)</t>
  </si>
  <si>
    <t>Plastics: LDPE and LLDPE (incl forming)</t>
  </si>
  <si>
    <t>Plastics: PET (incl forming)</t>
  </si>
  <si>
    <t>Plastics: PP (incl forming)</t>
  </si>
  <si>
    <t>Plastics: PS (incl forming)</t>
  </si>
  <si>
    <t>Plastics: PVC (incl forming)</t>
  </si>
  <si>
    <t>WEEE - Fridges and Freezers</t>
  </si>
  <si>
    <t>WEEE - Large</t>
  </si>
  <si>
    <t>WEEE - Mixed</t>
  </si>
  <si>
    <t>WEEE - Small</t>
  </si>
  <si>
    <t>On average in the UK 88% of non-recycled waste goes to landfill and 12% goes to energy recovery (combustion).</t>
  </si>
  <si>
    <t>Organic Waste: Food and Drink Waste</t>
  </si>
  <si>
    <t>Organic Waste: Garden Waste</t>
  </si>
  <si>
    <t>Organic Waste: Mixed Food and Garden Waste</t>
  </si>
  <si>
    <r>
      <t>Emissions fall outside of the Scopes 1,2 or 3 as defined by the GHG Protocol (e.g. direct emissions of CO</t>
    </r>
    <r>
      <rPr>
        <vertAlign val="subscript"/>
        <sz val="10"/>
        <rFont val="Arial"/>
        <family val="2"/>
      </rPr>
      <t>2</t>
    </r>
    <r>
      <rPr>
        <sz val="10"/>
        <rFont val="Arial"/>
        <family val="2"/>
      </rPr>
      <t xml:space="preserve"> from burning biomass/biofuels)</t>
    </r>
  </si>
  <si>
    <r>
      <t>1) Identify the amount of fuel used for each fuel type
2) Identify the units.  Are you measuring fuel use in terms of mass, volume or energy? 
3) If you are measuring fuel use in terms of energy is your unit of measurement net energy or gross energy? (Please see paragraph below on net and gross energy. In the event that this is unclear you should contact your fuel supplier).  
4) Identify the appropriate conversion factor that matches the unit you are using.  If you cannot find a factor for that unit, Annex 12 gives guidance on converting between different units of mass, volume, length and energy. 
5) Multiply the amount of fuel used by the conversion factor to get total emissions in kilograms of carbon dioxide equivalent (kg CO</t>
    </r>
    <r>
      <rPr>
        <vertAlign val="subscript"/>
        <sz val="10"/>
        <rFont val="Arial"/>
        <family val="2"/>
      </rPr>
      <t>2</t>
    </r>
    <r>
      <rPr>
        <sz val="10"/>
        <rFont val="Arial"/>
        <family val="2"/>
      </rPr>
      <t xml:space="preserve">e).  The excel spreadsheet calculates this automatically following your entry of the amount of fuel used into the appropriate box. 
</t>
    </r>
  </si>
  <si>
    <t>The London bus factor is calculated using the same methodology as for other local buses using DfT's BSOG dataset and statistics.</t>
  </si>
  <si>
    <r>
      <t>According to the Energy Saving Trust (EST), LPG and CNG cars results in 10-15% reduction in CO</t>
    </r>
    <r>
      <rPr>
        <vertAlign val="subscript"/>
        <sz val="10"/>
        <rFont val="Arial"/>
        <family val="2"/>
      </rPr>
      <t>2</t>
    </r>
    <r>
      <rPr>
        <sz val="10"/>
        <rFont val="Arial"/>
        <family val="2"/>
      </rPr>
      <t xml:space="preserve"> relative to petrol cars, similar to diesel vehicles.  New factors for LPG and CNG cars were calculated based on an average 12.5% reduction in CO</t>
    </r>
    <r>
      <rPr>
        <vertAlign val="subscript"/>
        <sz val="10"/>
        <rFont val="Arial"/>
        <family val="2"/>
      </rPr>
      <t>2</t>
    </r>
    <r>
      <rPr>
        <sz val="10"/>
        <rFont val="Arial"/>
        <family val="2"/>
      </rPr>
      <t xml:space="preserve"> emissions relative to the emission factors for petrol cars from Table 6b.  Due to the significant size and weight of the LPG and CNG fuel tanks only medium and large sized vehicles are available.</t>
    </r>
  </si>
  <si>
    <r>
      <rPr>
        <b/>
        <sz val="10"/>
        <rFont val="Arial"/>
        <family val="2"/>
      </rPr>
      <t>Table 7c</t>
    </r>
    <r>
      <rPr>
        <sz val="10"/>
        <rFont val="Arial"/>
        <family val="2"/>
      </rPr>
      <t xml:space="preserve"> gives emissions  per tonne freight carried for vans and small trucks. Emission factors for vans in tonne km were calculated from the emission factors per vehicle km provided in Table 6i (Annex 6) and an average load factor of 40%. The average cargo capacity was taken to be 0.6 tonnes for vans up to 1.305 tonnes vehicle reference weight, 1 tonne for vans between 1.305-1.740 tonnes vehicle reference weight and 2 tonnes for vans up to 3.5 tonnes vehicle reference weight. Reference weight is equivalent to the vehicle kerb weight plus 60kg.</t>
    </r>
  </si>
  <si>
    <t>Vehicle Reference Weight (tonnes)</t>
  </si>
  <si>
    <t>Emission factors for vans in tonne km were calculated from the emission factors per vehicle km provided in Table 6i and an average load factor of 40% (37% for vehicles up to 1.8 tonnes, 41% for vehicles 1.8 - 3.5 tonnes, estimated on the basis of DfT statistics for Vans for 2005).  The average cargo capacity was taken to be 0.45 tonnes for Class I vans, 0.7 tonne for Class II vans and 1.25 tonnes for vans up to 3.5 tonnes vehicle reference weight. Reference weight is equivalent to the vehicle kerb weight plus 60kg.</t>
  </si>
  <si>
    <t>H. Dual Purpose 4x4</t>
  </si>
  <si>
    <r>
      <rPr>
        <b/>
        <sz val="10"/>
        <rFont val="Arial"/>
        <family val="2"/>
      </rPr>
      <t>Table 12a</t>
    </r>
    <r>
      <rPr>
        <sz val="10"/>
        <rFont val="Arial"/>
        <family val="2"/>
      </rPr>
      <t xml:space="preserve"> provides conversions from common units of </t>
    </r>
    <r>
      <rPr>
        <b/>
        <sz val="10"/>
        <rFont val="Arial"/>
        <family val="2"/>
      </rPr>
      <t>Energy</t>
    </r>
  </si>
  <si>
    <r>
      <rPr>
        <b/>
        <sz val="10"/>
        <rFont val="Arial"/>
        <family val="2"/>
      </rPr>
      <t>Table 12b</t>
    </r>
    <r>
      <rPr>
        <sz val="10"/>
        <rFont val="Arial"/>
        <family val="2"/>
      </rPr>
      <t xml:space="preserve"> provides conversions from common units of </t>
    </r>
    <r>
      <rPr>
        <b/>
        <sz val="10"/>
        <rFont val="Arial"/>
        <family val="2"/>
      </rPr>
      <t>Volume</t>
    </r>
  </si>
  <si>
    <r>
      <rPr>
        <b/>
        <sz val="10"/>
        <rFont val="Arial"/>
        <family val="2"/>
      </rPr>
      <t>Table 12c</t>
    </r>
    <r>
      <rPr>
        <sz val="10"/>
        <rFont val="Arial"/>
        <family val="2"/>
      </rPr>
      <t xml:space="preserve"> provides conversions from common units of </t>
    </r>
    <r>
      <rPr>
        <b/>
        <sz val="10"/>
        <rFont val="Arial"/>
        <family val="2"/>
      </rPr>
      <t>Weight/Mass</t>
    </r>
  </si>
  <si>
    <r>
      <rPr>
        <b/>
        <sz val="10"/>
        <rFont val="Arial"/>
        <family val="2"/>
      </rPr>
      <t>Table 12d</t>
    </r>
    <r>
      <rPr>
        <sz val="10"/>
        <rFont val="Arial"/>
        <family val="2"/>
      </rPr>
      <t xml:space="preserve"> provides conversions from common units of </t>
    </r>
    <r>
      <rPr>
        <b/>
        <sz val="10"/>
        <rFont val="Arial"/>
        <family val="2"/>
      </rPr>
      <t>Length/Distance</t>
    </r>
  </si>
  <si>
    <r>
      <t>Closed 
Loop</t>
    </r>
    <r>
      <rPr>
        <vertAlign val="superscript"/>
        <sz val="10"/>
        <rFont val="Arial"/>
        <family val="2"/>
      </rPr>
      <t>3</t>
    </r>
  </si>
  <si>
    <t>The long haul estimate is based on a flight length from the EMEP/EEA Guidebook of 6482 km, short haul 1108km and domestic 463km. Actual flight distances do however vary significantly, as demonstrated in the examples in the following tables.  Domestic flights are between UK airports, short haul international flights are typically to Europe (up to 3700km distance), and long haul international flights are typically to non-European destinations (or all other international flights over 3700km distance).</t>
  </si>
  <si>
    <t>Gas oil is used for stationary power generation, by off-road and agricultural vehicles (for which use it is known as 'red diesel') and 'diesel' rail in the UK.  Also use these emission factors for similar marine diesel oil and marine gas oil fuels.</t>
  </si>
  <si>
    <r>
      <t>kg CO</t>
    </r>
    <r>
      <rPr>
        <vertAlign val="subscript"/>
        <sz val="10"/>
        <rFont val="Arial"/>
        <family val="2"/>
      </rPr>
      <t>2</t>
    </r>
    <r>
      <rPr>
        <sz val="10"/>
        <rFont val="Arial"/>
        <family val="2"/>
      </rPr>
      <t>e per tonne km</t>
    </r>
  </si>
  <si>
    <r>
      <t>kg CO</t>
    </r>
    <r>
      <rPr>
        <vertAlign val="subscript"/>
        <sz val="10"/>
        <rFont val="Arial"/>
        <family val="2"/>
      </rPr>
      <t xml:space="preserve">2 </t>
    </r>
    <r>
      <rPr>
        <sz val="10"/>
        <rFont val="Arial"/>
        <family val="2"/>
      </rPr>
      <t>per tonne km</t>
    </r>
  </si>
  <si>
    <r>
      <t xml:space="preserve">Greenhouse Gases (GHGs) can be measured by recording emissions at source by continuous emissions monitoring </t>
    </r>
    <r>
      <rPr>
        <b/>
        <u/>
        <sz val="10"/>
        <rFont val="Arial"/>
        <family val="2"/>
      </rPr>
      <t>or</t>
    </r>
    <r>
      <rPr>
        <sz val="10"/>
        <rFont val="Arial"/>
        <family val="2"/>
      </rPr>
      <t xml:space="preserve"> by estimating the amount emitted by multiplying activity data (such as the amount of fuel used) by relevant emissions conversion factors.</t>
    </r>
  </si>
  <si>
    <t>These factors are not for use with EU ETS, CCAs or CRC - see links below for details relevant to these schemes.</t>
  </si>
  <si>
    <r>
      <t xml:space="preserve">The definition used in used in the </t>
    </r>
    <r>
      <rPr>
        <b/>
        <sz val="10"/>
        <color indexed="10"/>
        <rFont val="Arial"/>
        <family val="2"/>
      </rPr>
      <t>GHG Protocol</t>
    </r>
    <r>
      <rPr>
        <sz val="10"/>
        <rFont val="Arial"/>
        <family val="2"/>
      </rPr>
      <t xml:space="preserve"> for direct and indirect emissions is slightly different than for these </t>
    </r>
    <r>
      <rPr>
        <b/>
        <sz val="10"/>
        <color indexed="57"/>
        <rFont val="Arial"/>
        <family val="2"/>
      </rPr>
      <t>Annexes</t>
    </r>
    <r>
      <rPr>
        <sz val="10"/>
        <rFont val="Arial"/>
        <family val="2"/>
      </rPr>
      <t xml:space="preserve"> (which are consistent also with the Government's Act on CO</t>
    </r>
    <r>
      <rPr>
        <vertAlign val="subscript"/>
        <sz val="10"/>
        <rFont val="Arial"/>
        <family val="2"/>
      </rPr>
      <t>2</t>
    </r>
    <r>
      <rPr>
        <sz val="10"/>
        <rFont val="Arial"/>
        <family val="2"/>
      </rPr>
      <t xml:space="preserve"> Calculator and Carbon Offsetting Accreditation Scheme). In these </t>
    </r>
    <r>
      <rPr>
        <b/>
        <sz val="10"/>
        <color indexed="57"/>
        <rFont val="Arial"/>
        <family val="2"/>
      </rPr>
      <t>Annexes</t>
    </r>
    <r>
      <rPr>
        <sz val="10"/>
        <rFont val="Arial"/>
        <family val="2"/>
      </rPr>
      <t xml:space="preserve"> direct and indirect emissions are defined as follows:</t>
    </r>
  </si>
  <si>
    <t>How do I use this document?</t>
  </si>
  <si>
    <t xml:space="preserve">This document provides GHG emissions conversion factors for a variety of activities. You can directly input your activity data into the spreadsheet which will then calculate your emissions. Alternatively you can use the emissions factors provided for use in your own spreadsheet or programme. </t>
  </si>
  <si>
    <r>
      <rPr>
        <b/>
        <i/>
        <sz val="10"/>
        <rFont val="Arial"/>
        <family val="2"/>
      </rPr>
      <t>Scope 2:</t>
    </r>
    <r>
      <rPr>
        <sz val="10"/>
        <rFont val="Arial"/>
        <family val="2"/>
      </rPr>
      <t xml:space="preserve"> Direct emissions of CO</t>
    </r>
    <r>
      <rPr>
        <vertAlign val="subscript"/>
        <sz val="10"/>
        <rFont val="Arial"/>
        <family val="2"/>
      </rPr>
      <t>2</t>
    </r>
    <r>
      <rPr>
        <sz val="10"/>
        <rFont val="Arial"/>
        <family val="2"/>
      </rPr>
      <t xml:space="preserve"> from the combustion of fuel used in the generation of electricity and heat (data not available for other greenhouse gases).
</t>
    </r>
    <r>
      <rPr>
        <b/>
        <i/>
        <sz val="10"/>
        <rFont val="Arial"/>
        <family val="2"/>
      </rPr>
      <t>Scope 3:</t>
    </r>
    <r>
      <rPr>
        <sz val="10"/>
        <rFont val="Arial"/>
        <family val="2"/>
      </rPr>
      <t xml:space="preserve"> Indirect emissions of CO</t>
    </r>
    <r>
      <rPr>
        <vertAlign val="subscript"/>
        <sz val="10"/>
        <rFont val="Arial"/>
        <family val="2"/>
      </rPr>
      <t>2</t>
    </r>
    <r>
      <rPr>
        <sz val="10"/>
        <rFont val="Arial"/>
        <family val="2"/>
      </rPr>
      <t>, CH</t>
    </r>
    <r>
      <rPr>
        <vertAlign val="subscript"/>
        <sz val="10"/>
        <rFont val="Arial"/>
        <family val="2"/>
      </rPr>
      <t>4</t>
    </r>
    <r>
      <rPr>
        <sz val="10"/>
        <rFont val="Arial"/>
        <family val="2"/>
      </rPr>
      <t xml:space="preserve"> and N</t>
    </r>
    <r>
      <rPr>
        <vertAlign val="subscript"/>
        <sz val="10"/>
        <rFont val="Arial"/>
        <family val="2"/>
      </rPr>
      <t>2</t>
    </r>
    <r>
      <rPr>
        <sz val="10"/>
        <rFont val="Arial"/>
        <family val="2"/>
      </rPr>
      <t>O associated with the extraction and transport of primary fuels as well as the refining, distribution, storage and retail of finished fuels used in the generation of electricity and heat.</t>
    </r>
  </si>
  <si>
    <t>Petrol (100% mineral petrol)</t>
  </si>
  <si>
    <t>Diesel (100% mineral diesel)</t>
  </si>
  <si>
    <r>
      <t xml:space="preserve">This factor changes from year to year, as the fuel mix consumed in UK power stations changes, and the proportion of net imported electricity also changes*. Because these annual changes can be large (the factor depends very heavily on the relative prices of coal and natural gas as well as fluctuations in peak demand and renewables), and to assist companies with year to year comparability, a 'grid rolling average' factor is presented which is the </t>
    </r>
    <r>
      <rPr>
        <i/>
        <sz val="10"/>
        <rFont val="Arial"/>
        <family val="2"/>
      </rPr>
      <t>average</t>
    </r>
    <r>
      <rPr>
        <sz val="10"/>
        <rFont val="Arial"/>
        <family val="2"/>
      </rPr>
      <t xml:space="preserve"> of the grid Conversion factor over the last 5 years. This factor is updated annually.</t>
    </r>
  </si>
  <si>
    <r>
      <t>The electricity conversion factors given represent the average carbon dioxide emission from the UK national grid (plus net imports) per kWh of electricity generated (supplied to grid) in Table 3a, and in Table 3c for kWh electricity used at the point of final consumption (i.e. transmission and distribution losses are included, from Table 3b). These factors include only direct carbon dioxide (CO</t>
    </r>
    <r>
      <rPr>
        <vertAlign val="subscript"/>
        <sz val="10"/>
        <rFont val="Arial"/>
        <family val="2"/>
      </rPr>
      <t>2</t>
    </r>
    <r>
      <rPr>
        <sz val="10"/>
        <rFont val="Arial"/>
        <family val="2"/>
      </rPr>
      <t>), methane (CH</t>
    </r>
    <r>
      <rPr>
        <vertAlign val="subscript"/>
        <sz val="10"/>
        <rFont val="Arial"/>
        <family val="2"/>
      </rPr>
      <t>4</t>
    </r>
    <r>
      <rPr>
        <sz val="10"/>
        <rFont val="Arial"/>
        <family val="2"/>
      </rPr>
      <t>) and nitrous oxide (N</t>
    </r>
    <r>
      <rPr>
        <vertAlign val="subscript"/>
        <sz val="10"/>
        <rFont val="Arial"/>
        <family val="2"/>
      </rPr>
      <t>2</t>
    </r>
    <r>
      <rPr>
        <sz val="10"/>
        <rFont val="Arial"/>
        <family val="2"/>
      </rPr>
      <t>O) emissions at UK power stations (similarly for imported electricity from other countries) and do not include emissions resulting from production and delivery of fuel to these power stations (i.e. from gas rigs, refineries and collieries, etc.).</t>
    </r>
  </si>
  <si>
    <t>This factor changes from year to year, as the fuel mix consumed in UK power stations changes (as well as the % of net electricity imports via interconnectors). Because these annual changes can be large (the factor depends very heavily on the relative prices of coal and natural gas as well as fluctuations in peak demand and renewables), and to assist companies with year to year comparability, the factor presented is the grid rolling average of the grid conversion factor over the previous 5 years. This factor is updated annually.</t>
  </si>
  <si>
    <r>
      <t>Values for CH</t>
    </r>
    <r>
      <rPr>
        <vertAlign val="subscript"/>
        <sz val="10"/>
        <rFont val="Arial"/>
        <family val="2"/>
      </rPr>
      <t>4</t>
    </r>
    <r>
      <rPr>
        <sz val="10"/>
        <rFont val="Arial"/>
        <family val="2"/>
      </rPr>
      <t xml:space="preserve"> and N</t>
    </r>
    <r>
      <rPr>
        <vertAlign val="subscript"/>
        <sz val="10"/>
        <rFont val="Arial"/>
        <family val="2"/>
      </rPr>
      <t>2</t>
    </r>
    <r>
      <rPr>
        <sz val="10"/>
        <rFont val="Arial"/>
        <family val="2"/>
      </rPr>
      <t>O are presented as CO</t>
    </r>
    <r>
      <rPr>
        <vertAlign val="subscript"/>
        <sz val="10"/>
        <rFont val="Arial"/>
        <family val="2"/>
      </rPr>
      <t>2</t>
    </r>
    <r>
      <rPr>
        <sz val="10"/>
        <rFont val="Arial"/>
        <family val="2"/>
      </rPr>
      <t xml:space="preserve"> equivalents (CO</t>
    </r>
    <r>
      <rPr>
        <vertAlign val="subscript"/>
        <sz val="10"/>
        <rFont val="Arial"/>
        <family val="2"/>
      </rPr>
      <t>2</t>
    </r>
    <r>
      <rPr>
        <sz val="10"/>
        <rFont val="Arial"/>
        <family val="2"/>
      </rPr>
      <t>e) using Global Warming Potential (GWP) factors*, consistent with reporting under the Kyoto Protocol and the second assessment report of the Intergovernmental Panel on Climate Change (IPCC).</t>
    </r>
  </si>
  <si>
    <r>
      <t xml:space="preserve">These factors are publicly available for use by organisations and individuals within the UK. We </t>
    </r>
    <r>
      <rPr>
        <b/>
        <u/>
        <sz val="10"/>
        <rFont val="Arial"/>
        <family val="2"/>
      </rPr>
      <t>do not recommend</t>
    </r>
    <r>
      <rPr>
        <sz val="10"/>
        <rFont val="Arial"/>
        <family val="2"/>
      </rPr>
      <t xml:space="preserve"> that they are used by organisations or individuals overseas as the emission factors are specific to the UK and many will vary to a very significant degree for other countries. For example, average factors for transport are based on the composition of the UK fleet and UK-specific occupancy/loading factors where relevant. If your organisation would like to report overseas electricity emissions, you should consult Annex 10. </t>
    </r>
  </si>
  <si>
    <t>Do I need to update all my earlier calculations using the new conversion factors each year?</t>
  </si>
  <si>
    <r>
      <t>Agriculture products</t>
    </r>
    <r>
      <rPr>
        <vertAlign val="superscript"/>
        <sz val="8"/>
        <rFont val="Arial"/>
        <family val="2"/>
      </rPr>
      <t>2</t>
    </r>
  </si>
  <si>
    <r>
      <t>Fish products</t>
    </r>
    <r>
      <rPr>
        <vertAlign val="superscript"/>
        <sz val="8"/>
        <rFont val="Arial"/>
        <family val="2"/>
      </rPr>
      <t>2</t>
    </r>
  </si>
  <si>
    <r>
      <t>Coal, lignite, peat</t>
    </r>
    <r>
      <rPr>
        <vertAlign val="superscript"/>
        <sz val="8"/>
        <rFont val="Arial"/>
        <family val="2"/>
      </rPr>
      <t>3</t>
    </r>
  </si>
  <si>
    <r>
      <t>Crude petroleum, natural gas</t>
    </r>
    <r>
      <rPr>
        <vertAlign val="superscript"/>
        <sz val="8"/>
        <rFont val="Arial"/>
        <family val="2"/>
      </rPr>
      <t>3</t>
    </r>
  </si>
  <si>
    <t>Fuel used*</t>
  </si>
  <si>
    <t>Recycling</t>
  </si>
  <si>
    <t>Combustion</t>
  </si>
  <si>
    <t>Anaerobic Digestion (AD)</t>
  </si>
  <si>
    <r>
      <t xml:space="preserve">Tonnes of waste treated /disposed of by method </t>
    </r>
    <r>
      <rPr>
        <vertAlign val="superscript"/>
        <sz val="10"/>
        <rFont val="Arial"/>
        <family val="2"/>
      </rPr>
      <t>4</t>
    </r>
    <r>
      <rPr>
        <sz val="10"/>
        <rFont val="Arial"/>
        <family val="2"/>
      </rPr>
      <t>:</t>
    </r>
  </si>
  <si>
    <t>Total Tonnes of waste PRODUCED</t>
  </si>
  <si>
    <t>Life-Cycle Conversion Factors for biomass and biogas</t>
  </si>
  <si>
    <t>Final</t>
  </si>
  <si>
    <t>2012 Guidelines to Defra / DECC's GHG Conversion Factors for Company Reporting</t>
  </si>
  <si>
    <t xml:space="preserve">Electricity emission factors from 1990 to 2010 per kWh (electricity GENERATED): </t>
  </si>
  <si>
    <t xml:space="preserve">Electricity emission factors from 1990 to 2010 per kWh (electricity LOSSES): </t>
  </si>
  <si>
    <t xml:space="preserve">Electricity emission factors from 1990 to 2010 per kWh (electricity CONSUMED): </t>
  </si>
  <si>
    <t>Installation Emission Factor %</t>
  </si>
  <si>
    <r>
      <t>Total kg CO</t>
    </r>
    <r>
      <rPr>
        <vertAlign val="subscript"/>
        <sz val="10"/>
        <color indexed="8"/>
        <rFont val="Arial"/>
        <family val="2"/>
      </rPr>
      <t>2</t>
    </r>
    <r>
      <rPr>
        <sz val="10"/>
        <color indexed="8"/>
        <rFont val="Arial"/>
        <family val="2"/>
      </rPr>
      <t xml:space="preserve"> equivalent</t>
    </r>
  </si>
  <si>
    <t>Small Hermetic Stand-Alone Refrigeration Units</t>
  </si>
  <si>
    <t>Condensing Units</t>
  </si>
  <si>
    <t>Centralised Supermarket Refrigeration Systems</t>
  </si>
  <si>
    <t>Industrial Systems</t>
  </si>
  <si>
    <t>Small Stationary Air Conditioning</t>
  </si>
  <si>
    <t>Medium Stationary Air Conditioning</t>
  </si>
  <si>
    <t>Large Stationary Air Conditioning (Chillers)</t>
  </si>
  <si>
    <t>Heat Pumps</t>
  </si>
  <si>
    <t>Land Transport Refrigeration</t>
  </si>
  <si>
    <t>Marine Transport Refrigeration</t>
  </si>
  <si>
    <t>Light-Duty Mobile Air Conditioning</t>
  </si>
  <si>
    <t>Other Mobile Air Conditioning</t>
  </si>
  <si>
    <t>Annual Leak Rate %</t>
  </si>
  <si>
    <t>UK Greenhouse Gas Inventory for 2010 (AEA)</t>
  </si>
  <si>
    <t xml:space="preserve">This is a simplified material balance method. This will enable more accurate estimation of refrigerant leakage than the Screening Method (Table 8a - d). </t>
  </si>
  <si>
    <t xml:space="preserve">To complete Table 8e, you will need to: </t>
  </si>
  <si>
    <t>2010/11</t>
  </si>
  <si>
    <r>
      <rPr>
        <sz val="10"/>
        <rFont val="Arial"/>
        <family val="2"/>
      </rPr>
      <t xml:space="preserve">Data for Commonly Used Fossil Fuels was sourced from the Digest of UK Energy Statistics 2011 (DECC), available at: </t>
    </r>
    <r>
      <rPr>
        <u/>
        <sz val="10"/>
        <color indexed="12"/>
        <rFont val="Arial"/>
        <family val="2"/>
      </rPr>
      <t>http://www.decc.gov.uk/en/content/cms/statistics/publications/dukes/dukes.aspx</t>
    </r>
  </si>
  <si>
    <t>People's Rep. of China</t>
  </si>
  <si>
    <t>Hong Kong, China</t>
  </si>
  <si>
    <t>DPR of Korea</t>
  </si>
  <si>
    <t>Non-OECD Europe and Eurasia</t>
  </si>
  <si>
    <t xml:space="preserve"> 2009 5-yr rolling average:</t>
  </si>
  <si>
    <r>
      <t>Overseas Electricity/Heat Conversion Factors from 1990 to 2009: kgCO</t>
    </r>
    <r>
      <rPr>
        <b/>
        <vertAlign val="subscript"/>
        <sz val="10"/>
        <color indexed="9"/>
        <rFont val="Arial"/>
        <family val="2"/>
      </rPr>
      <t>2</t>
    </r>
    <r>
      <rPr>
        <b/>
        <sz val="10"/>
        <color indexed="9"/>
        <rFont val="Arial"/>
        <family val="2"/>
      </rPr>
      <t xml:space="preserve"> per kWh electricity and heat GENERATED </t>
    </r>
    <r>
      <rPr>
        <b/>
        <vertAlign val="superscript"/>
        <sz val="10"/>
        <color indexed="9"/>
        <rFont val="Arial"/>
        <family val="2"/>
      </rPr>
      <t>1</t>
    </r>
  </si>
  <si>
    <r>
      <t>Overseas Electricity/Heat Conversion Factors from 1990 to 2009: kgCO</t>
    </r>
    <r>
      <rPr>
        <b/>
        <vertAlign val="subscript"/>
        <sz val="10"/>
        <color indexed="9"/>
        <rFont val="Arial"/>
        <family val="2"/>
      </rPr>
      <t>2</t>
    </r>
    <r>
      <rPr>
        <b/>
        <sz val="10"/>
        <color indexed="9"/>
        <rFont val="Arial"/>
        <family val="2"/>
      </rPr>
      <t xml:space="preserve"> per kWh electricity and heat LOSSES in transmission and distribution</t>
    </r>
    <r>
      <rPr>
        <b/>
        <vertAlign val="superscript"/>
        <sz val="10"/>
        <color indexed="9"/>
        <rFont val="Arial"/>
        <family val="2"/>
      </rPr>
      <t xml:space="preserve"> 2</t>
    </r>
  </si>
  <si>
    <r>
      <t>Overseas Electricity/Heat Conversion Factors from 1990 to 2009: kgCO</t>
    </r>
    <r>
      <rPr>
        <b/>
        <vertAlign val="subscript"/>
        <sz val="10"/>
        <color indexed="9"/>
        <rFont val="Arial"/>
        <family val="2"/>
      </rPr>
      <t>2</t>
    </r>
    <r>
      <rPr>
        <b/>
        <sz val="10"/>
        <color indexed="9"/>
        <rFont val="Arial"/>
        <family val="2"/>
      </rPr>
      <t xml:space="preserve"> per kWh electricity and heat LOSSES in transmission and distribution </t>
    </r>
    <r>
      <rPr>
        <b/>
        <vertAlign val="superscript"/>
        <sz val="10"/>
        <color indexed="9"/>
        <rFont val="Arial"/>
        <family val="2"/>
      </rPr>
      <t>2</t>
    </r>
  </si>
  <si>
    <r>
      <t>Overseas Electricity/Heat Conversion Factors from 1990 to 2009: kgCO</t>
    </r>
    <r>
      <rPr>
        <b/>
        <vertAlign val="subscript"/>
        <sz val="10"/>
        <color indexed="9"/>
        <rFont val="Arial"/>
        <family val="2"/>
      </rPr>
      <t>2</t>
    </r>
    <r>
      <rPr>
        <b/>
        <sz val="10"/>
        <color indexed="9"/>
        <rFont val="Arial"/>
        <family val="2"/>
      </rPr>
      <t xml:space="preserve"> per kWh electricity and heat CONSUMED </t>
    </r>
    <r>
      <rPr>
        <b/>
        <vertAlign val="superscript"/>
        <sz val="10"/>
        <color indexed="9"/>
        <rFont val="Arial"/>
        <family val="2"/>
      </rPr>
      <t>3</t>
    </r>
  </si>
  <si>
    <t>Data on losses in distribution of electricity and heat is calculated from 2005 - 2009 country energy balances available at the IEA website (2011).</t>
  </si>
  <si>
    <t>Emission factors per kWh energy consumed are calculated using % distribution losses for the 5-year average, 2005-2009.</t>
  </si>
  <si>
    <r>
      <t>For example, if £1000 is spent on ‘ceramic goods’ (in purchasers' prices) in 2009, then the table calculates that 585 kilograms of CO</t>
    </r>
    <r>
      <rPr>
        <vertAlign val="subscript"/>
        <sz val="10"/>
        <rFont val="Arial"/>
        <family val="2"/>
      </rPr>
      <t>2</t>
    </r>
    <r>
      <rPr>
        <sz val="10"/>
        <rFont val="Arial"/>
        <family val="2"/>
      </rPr>
      <t>e were released during all stages of the production of these goods, including raw material extraction, processing, manufacturing, transportation, packaging etc.  As a result, these emissions factors are different from the emission factors shown in the other annexes.  They are similar to life-cycle emissions, but do not take into account direct emissions  by your company, which may be included in life-cycle estimates (e.g. from the actual combustion of fuel by your company).</t>
    </r>
  </si>
  <si>
    <t>Please use this annex in conjunction with Annex F in the Defra Guidance on measuring emissions from your supply chain which is available at:</t>
  </si>
  <si>
    <t xml:space="preserve">Some guidance is available in the comment boxes in the Table.  The categories are based upon the Standard Industrial Classification (SIC): further information on the SIC 2003 is available here:
</t>
  </si>
  <si>
    <t>http://www.ons.gov.uk/ons/guide-method/classifications/archived-standard-classifications/uk-standard-industrial-classification-1992--sic92-/index.html</t>
  </si>
  <si>
    <t xml:space="preserve">The factors for each of the six Kyoto gases included in the overall calculation are available on request from Defra. Email </t>
  </si>
  <si>
    <t xml:space="preserve">Enviro.Statistics@defra.gsi.gov.uk </t>
  </si>
  <si>
    <r>
      <t xml:space="preserve">Annex 13 Scopes &amp; Boundaries:
</t>
    </r>
    <r>
      <rPr>
        <sz val="10"/>
        <color indexed="10"/>
        <rFont val="Arial"/>
        <family val="2"/>
      </rPr>
      <t/>
    </r>
  </si>
  <si>
    <r>
      <t>Scope 3. For boundaries, see</t>
    </r>
    <r>
      <rPr>
        <b/>
        <sz val="10"/>
        <rFont val="Arial"/>
        <family val="2"/>
      </rPr>
      <t xml:space="preserve"> How were these factors calculated?</t>
    </r>
  </si>
  <si>
    <t>The supply chain emission factors are expressed on a purchasers' price basis (i.e. the actual sales price including taxes  on products and distribution margins).  It may be advisable to take subsequent price changes into account when using the factors shown below.  It should also be noted that emissions in more recent years may have changed because of subsequent changes in the structure and emissions intensity of the supply chain since 2009.</t>
  </si>
  <si>
    <t>Code</t>
  </si>
  <si>
    <t>UK-1</t>
  </si>
  <si>
    <t>UK-2</t>
  </si>
  <si>
    <t>UK-3</t>
  </si>
  <si>
    <t>UK-4</t>
  </si>
  <si>
    <t>UK-5</t>
  </si>
  <si>
    <t>UK-6</t>
  </si>
  <si>
    <t>n/a</t>
  </si>
  <si>
    <t>UK-7</t>
  </si>
  <si>
    <t>UK-8</t>
  </si>
  <si>
    <r>
      <t>Food and drink products</t>
    </r>
    <r>
      <rPr>
        <vertAlign val="superscript"/>
        <sz val="8"/>
        <rFont val="Arial"/>
        <family val="2"/>
      </rPr>
      <t>1</t>
    </r>
  </si>
  <si>
    <t>UK-9</t>
  </si>
  <si>
    <t>UK-10</t>
  </si>
  <si>
    <t>UK-11</t>
  </si>
  <si>
    <t>UK-12</t>
  </si>
  <si>
    <t>Leather products</t>
  </si>
  <si>
    <t>UK-13</t>
  </si>
  <si>
    <t>UK-14</t>
  </si>
  <si>
    <t>Pulp and paper products</t>
  </si>
  <si>
    <t>UK-15</t>
  </si>
  <si>
    <t>Printing and publishing</t>
  </si>
  <si>
    <t>UK-16</t>
  </si>
  <si>
    <r>
      <t>Refined petroleum and other fuels</t>
    </r>
    <r>
      <rPr>
        <vertAlign val="superscript"/>
        <sz val="8"/>
        <rFont val="Arial"/>
        <family val="2"/>
      </rPr>
      <t>3</t>
    </r>
  </si>
  <si>
    <t>UK-17</t>
  </si>
  <si>
    <t>UK-18</t>
  </si>
  <si>
    <t>UK-19</t>
  </si>
  <si>
    <t>UK-20</t>
  </si>
  <si>
    <t>UK-21</t>
  </si>
  <si>
    <t>UK-22</t>
  </si>
  <si>
    <t>UK-23</t>
  </si>
  <si>
    <t>UK-24</t>
  </si>
  <si>
    <t>UK-25</t>
  </si>
  <si>
    <t>UK-26</t>
  </si>
  <si>
    <t>UK-27</t>
  </si>
  <si>
    <t>UK-28</t>
  </si>
  <si>
    <t>UK-29</t>
  </si>
  <si>
    <t>UK-30</t>
  </si>
  <si>
    <t>UK-31</t>
  </si>
  <si>
    <t>UK-32</t>
  </si>
  <si>
    <t>UK-33</t>
  </si>
  <si>
    <t>UK-34</t>
  </si>
  <si>
    <t>UK-35</t>
  </si>
  <si>
    <t>UK-36</t>
  </si>
  <si>
    <t>UK-37</t>
  </si>
  <si>
    <t>UK-38</t>
  </si>
  <si>
    <t>UK-39</t>
  </si>
  <si>
    <t>UK-40</t>
  </si>
  <si>
    <t>UK-41</t>
  </si>
  <si>
    <t>UK-42</t>
  </si>
  <si>
    <t>UK-43</t>
  </si>
  <si>
    <t>UK-44</t>
  </si>
  <si>
    <t>Motor vehicles manufacturing</t>
  </si>
  <si>
    <t>UK-45</t>
  </si>
  <si>
    <t>UK-46</t>
  </si>
  <si>
    <t>UK-47</t>
  </si>
  <si>
    <r>
      <t>Electricity production and distribution</t>
    </r>
    <r>
      <rPr>
        <vertAlign val="superscript"/>
        <sz val="8"/>
        <rFont val="Arial"/>
        <family val="2"/>
      </rPr>
      <t>3</t>
    </r>
  </si>
  <si>
    <t>UK-48</t>
  </si>
  <si>
    <r>
      <t>Gas distribution</t>
    </r>
    <r>
      <rPr>
        <vertAlign val="superscript"/>
        <sz val="8"/>
        <rFont val="Arial"/>
        <family val="2"/>
      </rPr>
      <t>3</t>
    </r>
  </si>
  <si>
    <t>UK-49</t>
  </si>
  <si>
    <t>Water Supply</t>
  </si>
  <si>
    <t>UK-50</t>
  </si>
  <si>
    <r>
      <t>Construction</t>
    </r>
    <r>
      <rPr>
        <vertAlign val="superscript"/>
        <sz val="8"/>
        <rFont val="Arial"/>
        <family val="2"/>
      </rPr>
      <t>4</t>
    </r>
  </si>
  <si>
    <t>UK-51</t>
  </si>
  <si>
    <t>UK-52</t>
  </si>
  <si>
    <t>UK-53</t>
  </si>
  <si>
    <t>UK-54</t>
  </si>
  <si>
    <t>UK-55</t>
  </si>
  <si>
    <r>
      <t>Railway transport</t>
    </r>
    <r>
      <rPr>
        <vertAlign val="superscript"/>
        <sz val="8"/>
        <rFont val="Arial"/>
        <family val="2"/>
      </rPr>
      <t>5</t>
    </r>
  </si>
  <si>
    <t>UK-56</t>
  </si>
  <si>
    <r>
      <t>Road transport</t>
    </r>
    <r>
      <rPr>
        <vertAlign val="superscript"/>
        <sz val="8"/>
        <rFont val="Arial"/>
        <family val="2"/>
      </rPr>
      <t>5</t>
    </r>
  </si>
  <si>
    <t>UK-57</t>
  </si>
  <si>
    <r>
      <t>Water transport</t>
    </r>
    <r>
      <rPr>
        <vertAlign val="superscript"/>
        <sz val="8"/>
        <rFont val="Arial"/>
        <family val="2"/>
      </rPr>
      <t>5</t>
    </r>
  </si>
  <si>
    <t>UK-58</t>
  </si>
  <si>
    <r>
      <t>Air transport</t>
    </r>
    <r>
      <rPr>
        <vertAlign val="superscript"/>
        <sz val="8"/>
        <rFont val="Arial"/>
        <family val="2"/>
      </rPr>
      <t>5</t>
    </r>
  </si>
  <si>
    <t>UK-59</t>
  </si>
  <si>
    <t>UK-60</t>
  </si>
  <si>
    <t>UK-61</t>
  </si>
  <si>
    <t>UK-62</t>
  </si>
  <si>
    <t>UK-63</t>
  </si>
  <si>
    <t>UK-64</t>
  </si>
  <si>
    <t>UK-65</t>
  </si>
  <si>
    <t>UK-66</t>
  </si>
  <si>
    <t>UK-67</t>
  </si>
  <si>
    <t>UK-68</t>
  </si>
  <si>
    <t>Legal, consultancy and other business activities</t>
  </si>
  <si>
    <t>UK-69</t>
  </si>
  <si>
    <t>UK-70</t>
  </si>
  <si>
    <t>UK-71</t>
  </si>
  <si>
    <t>UK-72</t>
  </si>
  <si>
    <t>UK-73</t>
  </si>
  <si>
    <t>Membership organisations</t>
  </si>
  <si>
    <t>UK-74</t>
  </si>
  <si>
    <t>UK-75</t>
  </si>
  <si>
    <r>
      <t xml:space="preserve">Calculated by Centre for Sustainability Accounting (CenSA), Leeds, UK.
</t>
    </r>
    <r>
      <rPr>
        <sz val="10"/>
        <rFont val="Arial"/>
        <family val="2"/>
      </rPr>
      <t xml:space="preserve">, see also:
</t>
    </r>
  </si>
  <si>
    <t>Agricultural and fish products are those bought direct from farmers or the fisheries industry.  Where products have been prepared for consumption they should be treated as products from the food and drink manufacturing industry (UK-8 in the above table).</t>
  </si>
  <si>
    <t>Table 3d</t>
  </si>
  <si>
    <t xml:space="preserve">Heat / Steam emission factor timeseries in kgGHG per kWh (energy SUPPLIED): </t>
  </si>
  <si>
    <t>% Loss Factor</t>
  </si>
  <si>
    <t>% Total Heat/Steam provided by DH</t>
  </si>
  <si>
    <t>Heat and steam emission factors based on fuel input data provided by CHP scheme operators to the UK CHP Quality Assurance (CHPQA) programme (which is held in confidence by AEA, 2012).</t>
  </si>
  <si>
    <t>Annex 3 - Converting from purchased electricity, heat and steam use to carbon dioxide equivalent emissions</t>
  </si>
  <si>
    <t>Amount spent by product category (£)</t>
  </si>
  <si>
    <t>Petrol (average biofuel blend)*</t>
  </si>
  <si>
    <t>Diesel (average biofuel blend)*</t>
  </si>
  <si>
    <r>
      <rPr>
        <sz val="10"/>
        <rFont val="Arial"/>
        <family val="2"/>
      </rPr>
      <t xml:space="preserve">UK Greenhouse Gas Inventory for 2010 (AEA, 2012), available at: </t>
    </r>
    <r>
      <rPr>
        <u/>
        <sz val="10"/>
        <color indexed="12"/>
        <rFont val="Arial"/>
        <family val="2"/>
      </rPr>
      <t>http://naei.defra.gov.uk/</t>
    </r>
  </si>
  <si>
    <r>
      <rPr>
        <sz val="10"/>
        <rFont val="Arial"/>
        <family val="2"/>
      </rPr>
      <t xml:space="preserve">Digest of UK Energy Statistics 2011 (DECC), available at: </t>
    </r>
    <r>
      <rPr>
        <u/>
        <sz val="10"/>
        <color indexed="12"/>
        <rFont val="Arial"/>
        <family val="2"/>
      </rPr>
      <t>http://www.decc.gov.uk/en/content/cms/statistics/publications/dukes/dukes.aspx</t>
    </r>
  </si>
  <si>
    <r>
      <rPr>
        <sz val="10"/>
        <rFont val="Arial"/>
        <family val="2"/>
      </rPr>
      <t xml:space="preserve">1. Click on web link: </t>
    </r>
    <r>
      <rPr>
        <u/>
        <sz val="10"/>
        <color indexed="12"/>
        <rFont val="Arial"/>
        <family val="2"/>
      </rPr>
      <t>http://www.networkrail.co.uk/aspx/3828.aspx</t>
    </r>
  </si>
  <si>
    <t>Emission factors for petrol and diesel from public &amp; commercial refuelling stations have been estimated based on information from the most recent reporting on the Renewable Transport Fuels Obligation (RTFO). See Annex 1 for more detailed information.</t>
  </si>
  <si>
    <t>Factors developed by AEA and agreed with Department for Transport (2012)</t>
  </si>
  <si>
    <r>
      <rPr>
        <sz val="10"/>
        <rFont val="Arial"/>
        <family val="2"/>
      </rPr>
      <t xml:space="preserve">Emission factors for CH4 and N2O are based on UK Greenhouse Gas Inventory values for 2010 (AEA, 2012), available at: </t>
    </r>
    <r>
      <rPr>
        <u/>
        <sz val="10"/>
        <color indexed="12"/>
        <rFont val="Arial"/>
        <family val="2"/>
      </rPr>
      <t>http://naei.defra.gov.uk/</t>
    </r>
  </si>
  <si>
    <t>Department for Transport, Transport for London and AEA (2012)</t>
  </si>
  <si>
    <r>
      <rPr>
        <sz val="10"/>
        <rFont val="Arial"/>
        <family val="2"/>
      </rPr>
      <t xml:space="preserve">The London Underground rail factor is recalculated using the updated 2010 grid rolling average from figures in the Transport for London 2011 Health, Safety and Environment Report: </t>
    </r>
    <r>
      <rPr>
        <u/>
        <sz val="10"/>
        <color indexed="12"/>
        <rFont val="Arial"/>
        <family val="2"/>
      </rPr>
      <t>http://www.tfl.gov.uk/assets/downloads/corporate/tfl-health-safety-and-environment-report-2011.pdf</t>
    </r>
  </si>
  <si>
    <t>Developed by AEA (2012) using the methodology developed in discussion with the Department for Transport and the airline industry, 2009.</t>
  </si>
  <si>
    <t>Civil Aviation Authority (2011)</t>
  </si>
  <si>
    <r>
      <rPr>
        <sz val="10"/>
        <rFont val="Arial"/>
        <family val="2"/>
      </rPr>
      <t xml:space="preserve">The emissions factors are based on typical aircraft fuel burn over illustrative trip distances listed in the EMEP/EEA air pollutant emission inventory guidebook 2009 (EEA, 2009) – available at the EEA website at: </t>
    </r>
    <r>
      <rPr>
        <u/>
        <sz val="10"/>
        <color indexed="12"/>
        <rFont val="Arial"/>
        <family val="2"/>
      </rPr>
      <t>http://www.eea.europa.eu/publications/emep-eea-emission-inventory-guidebook-2009</t>
    </r>
    <r>
      <rPr>
        <sz val="10"/>
        <rFont val="Arial"/>
        <family val="2"/>
      </rPr>
      <t>.  This information is combined with data from the Civil Aviation Authority (CAA) on average aircraft seating capacity, loading factors, and annual passenger-km and aircraft-km for 2007 (most recent full-year data available). The provisional evidence to date suggests an uplift in the region of 10-12% to climb/cruise/descent factors  derived in the EEA publication is appropriate in order to ensure consistency with estimated UK aviation emissions as reported in line with the UN Framework on Climate Change, covering UK domestic flights and departing international flights. This uplift has already been included in these emissions factors.</t>
    </r>
  </si>
  <si>
    <t>Transport Statistics Bulletin: Road Freight Statistics 2010, (DfT, 2011)</t>
  </si>
  <si>
    <t>http://www.dft.gov.uk/statistics/series/road-freight/</t>
  </si>
  <si>
    <r>
      <t>Factors are based on road freight statistics from the Department for Transport (DfT, 2011), from a survey on the average miles per gallon and average loading factor for different sizes of rigid and artic HGVs in the 2010 fleet, combined with test data from the European ARTEMIS project showing how fuel efficiency, and hence CO</t>
    </r>
    <r>
      <rPr>
        <vertAlign val="subscript"/>
        <sz val="10"/>
        <rFont val="Arial"/>
        <family val="2"/>
      </rPr>
      <t>2</t>
    </r>
    <r>
      <rPr>
        <sz val="10"/>
        <rFont val="Arial"/>
        <family val="2"/>
      </rPr>
      <t xml:space="preserve">  emissions, varies with vehicle load.</t>
    </r>
  </si>
  <si>
    <r>
      <t>The miles per gallon figures in Table RFS0141 of DfT (2011) were converted into CO</t>
    </r>
    <r>
      <rPr>
        <vertAlign val="subscript"/>
        <sz val="10"/>
        <rFont val="Arial"/>
        <family val="2"/>
      </rPr>
      <t>2</t>
    </r>
    <r>
      <rPr>
        <sz val="10"/>
        <rFont val="Arial"/>
        <family val="2"/>
      </rPr>
      <t xml:space="preserve"> factors using the diesel fuel conversion factors.  Then using the ARTEMIS data, these were corrected to CO</t>
    </r>
    <r>
      <rPr>
        <vertAlign val="subscript"/>
        <sz val="10"/>
        <rFont val="Arial"/>
        <family val="2"/>
      </rPr>
      <t>2</t>
    </r>
    <r>
      <rPr>
        <sz val="10"/>
        <rFont val="Arial"/>
        <family val="2"/>
      </rPr>
      <t xml:space="preserve"> factors corresponding to 0%, 50% and 100% loading in Table 7d.  The correction was based on the current percent lading for different sizes of HGVs in the national fleet in 2010 given in Table RFS0117 of DfT (2011).</t>
    </r>
  </si>
  <si>
    <r>
      <t>As well as CO</t>
    </r>
    <r>
      <rPr>
        <vertAlign val="subscript"/>
        <sz val="10"/>
        <rFont val="Arial"/>
        <family val="2"/>
      </rPr>
      <t>2</t>
    </r>
    <r>
      <rPr>
        <sz val="10"/>
        <rFont val="Arial"/>
        <family val="2"/>
      </rPr>
      <t xml:space="preserve"> factors for 0%, 50% and 100% loading, CO</t>
    </r>
    <r>
      <rPr>
        <vertAlign val="subscript"/>
        <sz val="10"/>
        <rFont val="Arial"/>
        <family val="2"/>
      </rPr>
      <t>2</t>
    </r>
    <r>
      <rPr>
        <sz val="10"/>
        <rFont val="Arial"/>
        <family val="2"/>
      </rPr>
      <t xml:space="preserve">  factors are shown for the average loading of each weight class of HGV in the UK fleet in 2010.  These should be used as default values if the user does not know the loading factor to use and are based on the actual laden factors and mpg figures from tables RFS0117 and RFS0141 in DfT (2010).</t>
    </r>
  </si>
  <si>
    <t>UK average factors for all rigid and articulated HGVs are also provided in Table 7d if the user requires aggregate factors for these main classes of HGVs, perhaps because the weight class of the HGV is not known.  Again, these factors represent averages for the UK HGV fleet in 2010.  These are derived directly from the average mpg values for all rigid and articulated HGVs in Table RFS0117 of DfT (2011).</t>
  </si>
  <si>
    <r>
      <t>At a more aggregated level still are factors for all HGVs representing the average mpg for all rigid and articulated HGV classes in Table RFS0117 of DfT (2011).  This factor should be used if the user has no knowledge of or requirement for different classes of HGV and may be suitable for analysis of HGV CO</t>
    </r>
    <r>
      <rPr>
        <vertAlign val="subscript"/>
        <sz val="10"/>
        <rFont val="Arial"/>
        <family val="2"/>
      </rPr>
      <t>2</t>
    </r>
    <r>
      <rPr>
        <sz val="10"/>
        <rFont val="Arial"/>
        <family val="2"/>
      </rPr>
      <t xml:space="preserve">  emissions in, for example, inter-modal freight transport comparisons.</t>
    </r>
  </si>
  <si>
    <r>
      <t>The factors are derived from the 2010 fleet average kgCO</t>
    </r>
    <r>
      <rPr>
        <vertAlign val="subscript"/>
        <sz val="10"/>
        <rFont val="Arial"/>
        <family val="2"/>
      </rPr>
      <t>2</t>
    </r>
    <r>
      <rPr>
        <sz val="10"/>
        <rFont val="Arial"/>
        <family val="2"/>
      </rPr>
      <t xml:space="preserve"> per vehicle km factors in Table 7d and the average tonne of freight per vehicle lifted by each HGV weight class.  The average tonne freight lifted figures are derived from the tonne.km and vehicle.km figures given for each class of HGV in Tables RFS0117 and RFS0109, respectively, DfT (2011).  Dividing the tonne.km by the vehicle.km figures gives the average tonnes freight lifted by each HGV class.</t>
    </r>
  </si>
  <si>
    <t>Office of Rail Regulation (ORR), 2011.</t>
  </si>
  <si>
    <t>http://www.rail-reg.gov.uk/server/show/nav.2026</t>
  </si>
  <si>
    <r>
      <t>Freight is transported by two types of aircraft - dedicated cargo aircraft which carry freight only, and passenger aircraft which carry both passengers and their luggage, as well as freight.  Statistics from the CAA for 2010 suggest a large proportion of long haul air freight is transported on passenger aircraft.  While it is possible to estimate freight CO</t>
    </r>
    <r>
      <rPr>
        <vertAlign val="subscript"/>
        <sz val="10"/>
        <rFont val="Arial"/>
        <family val="2"/>
      </rPr>
      <t>2</t>
    </r>
    <r>
      <rPr>
        <sz val="10"/>
        <rFont val="Arial"/>
        <family val="2"/>
      </rPr>
      <t xml:space="preserve">  factors per tonne.km for dedicated cargo aircraft in much the same way as the passenger.km factors for passengers, it is more difficult to generate freight CO</t>
    </r>
    <r>
      <rPr>
        <vertAlign val="subscript"/>
        <sz val="10"/>
        <rFont val="Arial"/>
        <family val="2"/>
      </rPr>
      <t>2</t>
    </r>
    <r>
      <rPr>
        <sz val="10"/>
        <rFont val="Arial"/>
        <family val="2"/>
      </rPr>
      <t xml:space="preserve">  factors for aircraft that are also carrying passengers without double-counting.  </t>
    </r>
  </si>
  <si>
    <t>Factors developed by AEA and agreed with Department for Transport (2012). These factors are international averages and load factors may not be the same as for average for ships arriving at/leaving UK ports.</t>
  </si>
  <si>
    <t>http://www.imo.org/blast/blastDataHelper.asp?data_id=27795&amp;filename=GHGStudyFINAL.pdf</t>
  </si>
  <si>
    <t xml:space="preserve">IMO (2009).  "PREVENTION OF AIR POLLUTION FROM SHIPS, Second IMO GHG Study 2009. Update of the 2000 IMO GHG Study, Final report covering Phase 1". This report is available at: </t>
  </si>
  <si>
    <r>
      <t>The CO</t>
    </r>
    <r>
      <rPr>
        <vertAlign val="subscript"/>
        <sz val="10"/>
        <rFont val="Arial"/>
        <family val="2"/>
      </rPr>
      <t>2</t>
    </r>
    <r>
      <rPr>
        <sz val="10"/>
        <rFont val="Arial"/>
        <family val="2"/>
      </rPr>
      <t xml:space="preserve"> value for rail freight is based on currently available information on CO</t>
    </r>
    <r>
      <rPr>
        <vertAlign val="subscript"/>
        <sz val="10"/>
        <rFont val="Arial"/>
        <family val="2"/>
      </rPr>
      <t>2</t>
    </r>
    <r>
      <rPr>
        <sz val="10"/>
        <rFont val="Arial"/>
        <family val="2"/>
      </rPr>
      <t xml:space="preserve"> emissions by diesel and electric freight trains in the UK in 2009/10 produced by ORR (Office of the Rail Regulator) and is available at:</t>
    </r>
  </si>
  <si>
    <r>
      <rPr>
        <sz val="10"/>
        <rFont val="Arial"/>
        <family val="2"/>
      </rPr>
      <t xml:space="preserve">Figures for CNG and biofuels are predominantly based on data from JEC - Joint Research Centre-EUCAR-CONCAWE collaboration, "Well-to-Wheels Analysis of Future Automotive Fuels and Powertrains in the European Context” Version 3c, 2011 (Report EUR 24952 EN - 2011). Available at: </t>
    </r>
    <r>
      <rPr>
        <u/>
        <sz val="10"/>
        <color indexed="12"/>
        <rFont val="Arial"/>
        <family val="2"/>
      </rPr>
      <t>http://iet.jrc.ec.europa.eu/about-jec/</t>
    </r>
  </si>
  <si>
    <t>http://iet.jrc.ec.europa.eu/about-jec/downloads</t>
  </si>
  <si>
    <t>http://iet.jrc.ec.europa.eu/about-jec/</t>
  </si>
  <si>
    <t>http://www.dft.gov.uk/topics/sustainable/biofuels/rtfo/</t>
  </si>
  <si>
    <t xml:space="preserve">Emissions factors for biofuels are based on figures from the Department for Transport (DfT). The average figures for biofuels for the period April 2010-April 2011 are provided in the RTFO Quarterly report, April 2010 - April 2011 (published in April 2011), available on the DfT's website at: </t>
  </si>
  <si>
    <t>http://www.dft.gov.uk/statistics?post_type=release&amp;series=biofuels-series</t>
  </si>
  <si>
    <t>and</t>
  </si>
  <si>
    <t>Detailed factors by source/supplier are provided and updated in the DfT Quarterly Reports, available on the DfT's website (at link above).</t>
  </si>
  <si>
    <t>Department for Transport (2011), DECC (2011)</t>
  </si>
  <si>
    <t>http://www.decc.gov.uk/en/content/cms/statistics/energy_stats/source/renewables/renewables.aspx</t>
  </si>
  <si>
    <r>
      <t xml:space="preserve">The additionally presented 'Outside of Scopes' emission factors also </t>
    </r>
    <r>
      <rPr>
        <sz val="10"/>
        <rFont val="Arial"/>
        <family val="2"/>
      </rPr>
      <t xml:space="preserve">enable you to calculate direct emissions of carbon dioxide for the combustion of biomass and biofuels. </t>
    </r>
  </si>
  <si>
    <t>Heat and Steam</t>
  </si>
  <si>
    <r>
      <rPr>
        <i/>
        <sz val="10"/>
        <rFont val="Arial"/>
        <family val="2"/>
      </rPr>
      <t>Scope 2</t>
    </r>
    <r>
      <rPr>
        <sz val="10"/>
        <rFont val="Arial"/>
        <family val="2"/>
      </rPr>
      <t>: Direct emissions of CO</t>
    </r>
    <r>
      <rPr>
        <vertAlign val="subscript"/>
        <sz val="10"/>
        <rFont val="Arial"/>
        <family val="2"/>
      </rPr>
      <t>2</t>
    </r>
    <r>
      <rPr>
        <sz val="10"/>
        <rFont val="Arial"/>
        <family val="2"/>
      </rPr>
      <t>, CH</t>
    </r>
    <r>
      <rPr>
        <vertAlign val="subscript"/>
        <sz val="10"/>
        <rFont val="Arial"/>
        <family val="2"/>
      </rPr>
      <t>4</t>
    </r>
    <r>
      <rPr>
        <sz val="10"/>
        <rFont val="Arial"/>
        <family val="2"/>
      </rPr>
      <t xml:space="preserve"> and N</t>
    </r>
    <r>
      <rPr>
        <vertAlign val="subscript"/>
        <sz val="10"/>
        <rFont val="Arial"/>
        <family val="2"/>
      </rPr>
      <t>2</t>
    </r>
    <r>
      <rPr>
        <sz val="10"/>
        <rFont val="Arial"/>
        <family val="2"/>
      </rPr>
      <t>O from the combustion of fuel in power stations to generate electricity (Table 3a Direct GHG, i.e. excludes losses in transmission and distribution) and Heat/Steam (Table 3d Direct GHG).</t>
    </r>
    <r>
      <rPr>
        <i/>
        <sz val="10"/>
        <rFont val="Arial"/>
        <family val="2"/>
      </rPr>
      <t/>
    </r>
  </si>
  <si>
    <t>How should I report the carbon emissions from my use of CHP-backed electricity tariff?</t>
  </si>
  <si>
    <r>
      <t xml:space="preserve">(a)  </t>
    </r>
    <r>
      <rPr>
        <b/>
        <sz val="10"/>
        <rFont val="Arial"/>
        <family val="2"/>
      </rPr>
      <t>Emission factors provided in a time-series (e.g. Annex 3 - Electricity Factors):</t>
    </r>
    <r>
      <rPr>
        <sz val="10"/>
        <rFont val="Arial"/>
        <family val="2"/>
      </rPr>
      <t xml:space="preserve"> These </t>
    </r>
    <r>
      <rPr>
        <b/>
        <u/>
        <sz val="10"/>
        <rFont val="Arial"/>
        <family val="2"/>
      </rPr>
      <t>should be updated</t>
    </r>
    <r>
      <rPr>
        <sz val="10"/>
        <rFont val="Arial"/>
        <family val="2"/>
      </rPr>
      <t xml:space="preserve"> for historical reporting with </t>
    </r>
    <r>
      <rPr>
        <b/>
        <i/>
        <sz val="10"/>
        <rFont val="Arial"/>
        <family val="2"/>
      </rPr>
      <t>each annual update</t>
    </r>
    <r>
      <rPr>
        <sz val="10"/>
        <rFont val="Arial"/>
        <family val="2"/>
      </rPr>
      <t xml:space="preserve"> - i.e. you should recalculate emissions from previous years using the latest time-series dataset. This is because there can be revisions to earlier emission factor data due to improvements in the calculation methodology or UK GHG inventory datasets they are based upon.  For example in this 2012 update:</t>
    </r>
  </si>
  <si>
    <t>new 2010*</t>
  </si>
  <si>
    <t>new 2009</t>
  </si>
  <si>
    <t>EF to use reporting in 2012:</t>
  </si>
  <si>
    <t>2009*</t>
  </si>
  <si>
    <t>EF used in 2011 reporting:</t>
  </si>
  <si>
    <t>B.  When recalculating emissions for a year consistent with the data basis of the new update (other than electricity or water emission factor data). For example, if you are now reporting emissions for 2011-12, you should also recalculate the 2010-11 emissions using the 2011 update data, as these are for the most part based on 2010 datasets. Figures reported for 2009 should use emission factors from the 2011 update, which are mostly based on 2009 data.</t>
  </si>
  <si>
    <r>
      <rPr>
        <sz val="10"/>
        <rFont val="Arial"/>
        <family val="2"/>
      </rPr>
      <t xml:space="preserve">If you are using this document in order to calculate your organisation's GHG footprint, you must first read the Defra/DECC 'Guidance on how to measure and report on your greenhouse gas emissions' which is available at </t>
    </r>
    <r>
      <rPr>
        <u/>
        <sz val="10"/>
        <color indexed="12"/>
        <rFont val="Arial"/>
        <family val="2"/>
      </rPr>
      <t>http://www.defra.gov.uk/environment/economy/business-efficiency/reporting/</t>
    </r>
  </si>
  <si>
    <r>
      <rPr>
        <sz val="10"/>
        <rFont val="Arial"/>
        <family val="2"/>
      </rPr>
      <t>These factors are based on calculations of average emissions data by size category, based data provided by Clear (2010) (</t>
    </r>
    <r>
      <rPr>
        <u/>
        <sz val="10"/>
        <color indexed="12"/>
        <rFont val="Arial"/>
        <family val="2"/>
      </rPr>
      <t>http://www.clear-offset.com</t>
    </r>
    <r>
      <rPr>
        <sz val="10"/>
        <rFont val="Arial"/>
        <family val="2"/>
      </rPr>
      <t>)
of almost 1200 datapoints, over 300 different bikes from 50-1500cc, and from 25 manufacturers from a mix of magazine road test reports and user reported data.</t>
    </r>
  </si>
  <si>
    <r>
      <t>The emission factors per vehicle-km provided in the table may be converted to factors per passenger-km for comparison with statistics from other modes of transport using the vehicle occupancy (number of passengers) - e.g. kgCO</t>
    </r>
    <r>
      <rPr>
        <vertAlign val="subscript"/>
        <sz val="10"/>
        <rFont val="Arial"/>
        <family val="2"/>
      </rPr>
      <t>2</t>
    </r>
    <r>
      <rPr>
        <sz val="10"/>
        <rFont val="Arial"/>
        <family val="2"/>
      </rPr>
      <t xml:space="preserve"> per vehicle-km  / occupancy factor = kgCO</t>
    </r>
    <r>
      <rPr>
        <vertAlign val="subscript"/>
        <sz val="10"/>
        <rFont val="Arial"/>
        <family val="2"/>
      </rPr>
      <t>2</t>
    </r>
    <r>
      <rPr>
        <sz val="10"/>
        <rFont val="Arial"/>
        <family val="2"/>
      </rPr>
      <t xml:space="preserve"> per passenger-km. According to DfT statistics from the National Travel Survey, the average car/van occupancy in 2010 was 1.564 passengers per car/van.  Average occupancy can vary significantly for different trip purposes, for example the equivalent average car/van occupancy for business related travel/commuting was only ~1.174 in 2010.</t>
    </r>
  </si>
  <si>
    <t>Emission factors for petrol and diesel light good vehicles (vans up to 3.5 tonnes) were calculated based on the vehicle emission factors used in the National Atmospheric Emissions Inventory (NAEI) and Greenhouse Gas Inventory for 2010 (AEA, 2012). These test cycle based emission factors were then uplifted by 15% to represent ‘real-world’ emissions, consistent with the approach used for cars agreed with DfT. Emission factors for LPG and CNG vans were estimated to be similar to diesel vehicles, as indicated by EST for cars.  The average van emission factor was calculated on the basis of the relative NAEI vehicle km for petrol and diesel LGVs for 2010.</t>
  </si>
  <si>
    <t>What are the major changes and updates from the 2012 version?</t>
  </si>
  <si>
    <t>Major changes and updates from the 2012 version are as follows:</t>
  </si>
  <si>
    <t>iv. New time-series emission factors for the supply of purchased of heat/steam have been provided in Annex 3. These emission factors are based on average information from the UK CHPQA scheme since there are no suitable data sources covering supply of heat/steam across all source types.</t>
  </si>
  <si>
    <t>ii. New emission factors have been provided in Annex 1 for Recycled Fuel Oil. This fuel is produced from waste oil and is classified by the Environment Agency as waste and so is subject to the Waste Incineration Directive (WID). Therefore only those companies who are compliant with WID are able to use it as a fuel.</t>
  </si>
  <si>
    <r>
      <rPr>
        <sz val="10"/>
        <rFont val="Arial"/>
        <family val="2"/>
      </rPr>
      <t xml:space="preserve">i. The indirect GHG emission factors (emissions from production and distribution of fuels to their point of use/combustion) have been updated reflecting the most recent analysis by JEC (2011, see </t>
    </r>
    <r>
      <rPr>
        <u/>
        <sz val="10"/>
        <color indexed="12"/>
        <rFont val="Arial"/>
        <family val="2"/>
      </rPr>
      <t>http://iet.jrc.ec.europa.eu/about-jec/</t>
    </r>
    <r>
      <rPr>
        <sz val="10"/>
        <rFont val="Arial"/>
        <family val="2"/>
      </rPr>
      <t>).  This has resulted in an increase in these emission factors for most fuels and this is reflected in the indirect GHG emission factors across the Annexes.</t>
    </r>
  </si>
  <si>
    <t>ix. All other updates are essentially revisions of the previous year's data based on new/improved data using existing calculation methodologies (i.e. similar methodological approach as for the 2011 update).</t>
  </si>
  <si>
    <t>viii. Annex 13 has been updated to provide a time-series from 2004 to 2009 for supply chain emission factors for spending on products (emission factors were previously presented for a single year only).  There have also been some revisions to the source categorisation.</t>
  </si>
  <si>
    <r>
      <t>The factors presented in the three tables below (3a, 3b and 3c) are a timeseries of electricity CO</t>
    </r>
    <r>
      <rPr>
        <vertAlign val="subscript"/>
        <sz val="10"/>
        <rFont val="Arial"/>
        <family val="2"/>
      </rPr>
      <t>2</t>
    </r>
    <r>
      <rPr>
        <sz val="10"/>
        <rFont val="Arial"/>
        <family val="2"/>
      </rPr>
      <t>e emission factors per kWh GENERATED (Table 3a, i.e. before losses in transmission/distribution), electricity CO</t>
    </r>
    <r>
      <rPr>
        <vertAlign val="subscript"/>
        <sz val="10"/>
        <rFont val="Arial"/>
        <family val="2"/>
      </rPr>
      <t>2</t>
    </r>
    <r>
      <rPr>
        <sz val="10"/>
        <rFont val="Arial"/>
        <family val="2"/>
      </rPr>
      <t xml:space="preserve"> emission factors per kWh LOSSES in transmission/distribution (Table 3b) and per kWh CONSUMED (Table 3c, i.e. for the final consumer, including losses from the national transmission and local distribution grids).</t>
    </r>
  </si>
  <si>
    <r>
      <t>The factors presented in the Table 3d below are a timeseries of CO</t>
    </r>
    <r>
      <rPr>
        <vertAlign val="subscript"/>
        <sz val="10"/>
        <rFont val="Arial"/>
        <family val="2"/>
      </rPr>
      <t>2</t>
    </r>
    <r>
      <rPr>
        <sz val="10"/>
        <rFont val="Arial"/>
        <family val="2"/>
      </rPr>
      <t>e emission factors per kWh supplied heat or steam based on information from the UK CHPQA scheme, and are new for this 2012 update to the conversion factor Annexes.  In most cases this energy will be provided directly, however in cases where district heating is utilised an additional correction factor of 5% is applied to reflect average energy losses in the supplied heat distribution.</t>
    </r>
  </si>
  <si>
    <r>
      <t xml:space="preserve">To calculate emissions of carbon dioxide equivalents associated with use of UK grid </t>
    </r>
    <r>
      <rPr>
        <i/>
        <sz val="10"/>
        <rFont val="Arial"/>
        <family val="2"/>
      </rPr>
      <t>electricity</t>
    </r>
    <r>
      <rPr>
        <sz val="10"/>
        <rFont val="Arial"/>
        <family val="2"/>
      </rPr>
      <t>:</t>
    </r>
  </si>
  <si>
    <t>To calculate emissions of carbon dioxide equivalents associated with use of purchased heat/steam:</t>
  </si>
  <si>
    <t>1) Identify the amount heat or steam used, in units of kWh;</t>
  </si>
  <si>
    <t xml:space="preserve">2) Multiply this value by the conversion factor for heat or steam. </t>
  </si>
  <si>
    <r>
      <t>3) If the heat used is provided via a district heating scheme, add an additional 5% to the calculated CO</t>
    </r>
    <r>
      <rPr>
        <vertAlign val="subscript"/>
        <sz val="10"/>
        <rFont val="Arial"/>
        <family val="2"/>
      </rPr>
      <t>2</t>
    </r>
    <r>
      <rPr>
        <sz val="10"/>
        <rFont val="Arial"/>
        <family val="2"/>
      </rPr>
      <t>e emissions to reflect distribution losses.</t>
    </r>
  </si>
  <si>
    <t>The heat and steam conversion factors given represent the average emission from the heat and steam supplied by the CHPQA scheme operators for a given year. This factor changes from year to year, as the fuel mix consumed changes. This factor is updated annually. No statistics are available that would allow the calculation of UK national average emission factors for the supply of heat and steam from non-CHP operations.</t>
  </si>
  <si>
    <t>iii. In Annex 3 the emission factors for electricity for 1990 to 1995 have been recalculated based on changes to the NAEI timeseries and data from DUKES (2011).  In addition, GHG emissions from electricity produced in Crown Dependencies has been included across the time-series for better consistency with the data in DUKES (2011) on GWh electricity generation.</t>
  </si>
  <si>
    <r>
      <rPr>
        <sz val="10"/>
        <rFont val="Arial"/>
        <family val="2"/>
      </rPr>
      <t xml:space="preserve">The Government's Act on CO2 Calculator may be used to calculate individual's personal carbon footprint from their day-to-day activity. It is available at: </t>
    </r>
    <r>
      <rPr>
        <u/>
        <sz val="10"/>
        <color indexed="12"/>
        <rFont val="Arial"/>
        <family val="2"/>
      </rPr>
      <t>http://carboncalculator.direct.gov.uk/index.html</t>
    </r>
  </si>
  <si>
    <r>
      <rPr>
        <sz val="10"/>
        <rFont val="Arial"/>
        <family val="2"/>
      </rPr>
      <t xml:space="preserve">Defra publishes guidance for businesses on how to measure and report their GHG emissions:
</t>
    </r>
    <r>
      <rPr>
        <u/>
        <sz val="10"/>
        <color indexed="12"/>
        <rFont val="Arial"/>
        <family val="2"/>
      </rPr>
      <t>http://www.defra.gov.uk/environment/economy/business-efficiency/reporting</t>
    </r>
  </si>
  <si>
    <r>
      <rPr>
        <sz val="10"/>
        <rFont val="Arial"/>
        <family val="2"/>
      </rPr>
      <t xml:space="preserve">If you require GHG conversion factors that you cannot find here, or this guidance is unclear, or you have additional questions, please send us an email at </t>
    </r>
    <r>
      <rPr>
        <u/>
        <sz val="10"/>
        <color indexed="12"/>
        <rFont val="Arial"/>
        <family val="2"/>
      </rPr>
      <t>ghgreporting@defra.gsi.gov.uk</t>
    </r>
    <r>
      <rPr>
        <sz val="10"/>
        <rFont val="Arial"/>
        <family val="2"/>
      </rPr>
      <t>. We cannot undertake to provide all the conversion factors.</t>
    </r>
  </si>
  <si>
    <r>
      <rPr>
        <sz val="10"/>
        <rFont val="Arial"/>
        <family val="2"/>
      </rPr>
      <t xml:space="preserve">x. The supporting methodological paper to explain how all of the emission factors have been derived is being produced/updated.  This methodological paper is expected to be available by end June 2012 and will be made available here: </t>
    </r>
    <r>
      <rPr>
        <u/>
        <sz val="10"/>
        <color indexed="12"/>
        <rFont val="Arial"/>
        <family val="2"/>
      </rPr>
      <t>http://www.defra.gov.uk/environment/economy/business-efficiency/reporting</t>
    </r>
  </si>
  <si>
    <r>
      <rPr>
        <sz val="10"/>
        <rFont val="Arial"/>
        <family val="2"/>
      </rPr>
      <t xml:space="preserve">Four tables are presented here, the first of which provides emission factors by unit mass, and the second by unit volume. Tables 1c and 1d provide emission factors for energy on a Gross and Net CV basis respectively; emission factors on a Net CV basis are higher (see definition of Gross CV and Net CV in italics below). It is important to use the correct emission factor, otherwise emissions calculations will over- or under-estimate the results.  If you are making calculations based on energy use, you must check (e.g. with your fuel supplier) whether these values were calculated on a Gross CV or Net CV basis and use the appropriate factor.  Natural Gas consumption figures quoted in kWh by suppliers in the UK are generally calculated (from the volume of gas used) on a Gross CV basis - see Transco website: </t>
    </r>
    <r>
      <rPr>
        <u/>
        <sz val="10"/>
        <color indexed="12"/>
        <rFont val="Arial"/>
        <family val="2"/>
      </rPr>
      <t>http://www.transco.co.uk/services/cvalue/cvinfo.htm</t>
    </r>
    <r>
      <rPr>
        <sz val="10"/>
        <rFont val="Arial"/>
        <family val="2"/>
      </rPr>
      <t>.  Therefore the emission factor in Table 1c (Gross CV basis) should be used by default for calculation of emissions from Natural Gas in kWh, unless your supplier specifically states they have used Net CV basis in their calculations instead.</t>
    </r>
  </si>
  <si>
    <r>
      <rPr>
        <sz val="10"/>
        <rFont val="Arial"/>
        <family val="2"/>
      </rPr>
      <t xml:space="preserve">US EPA Climate Leaders Greenhouse Gas Inventory Protocol Core Module Guidance - Direct HFC and PFC Emissions from use of Refrigeration and Air Conditioning Equipment (see: </t>
    </r>
    <r>
      <rPr>
        <u/>
        <sz val="10"/>
        <color indexed="12"/>
        <rFont val="Arial"/>
        <family val="2"/>
      </rPr>
      <t>http://www.epa.gov/stateply/documents/resources/mfgrfg.pdf</t>
    </r>
    <r>
      <rPr>
        <sz val="10"/>
        <rFont val="Arial"/>
        <family val="2"/>
      </rPr>
      <t>)</t>
    </r>
  </si>
  <si>
    <r>
      <rPr>
        <sz val="10"/>
        <rFont val="Arial"/>
        <family val="2"/>
      </rPr>
      <t xml:space="preserve">Based on average information on wood pellets, wood chips, grasses/straw (bales) sourced from the BIOMASS Energy Centre (BEC), which is owned and managed by the UK Forestry Commission, via Forest Research, its research agency. Fuel property data on a range of other wood and other heating fuels is available at: </t>
    </r>
    <r>
      <rPr>
        <u/>
        <sz val="10"/>
        <color indexed="12"/>
        <rFont val="Arial"/>
        <family val="2"/>
      </rPr>
      <t>http://www.biomassenergycentre.org.uk/portal/page?_pageid=75,20041&amp;_dad=portal&amp;_schema=PORTAL</t>
    </r>
    <r>
      <rPr>
        <sz val="10"/>
        <rFont val="Arial"/>
        <family val="2"/>
      </rPr>
      <t>, and</t>
    </r>
  </si>
  <si>
    <t>v. The methodology used to define the emission factors for road vehicles (except motorcycles and buses) in Annex 6 and Annex 7 has been updated to utilise the factors used in the 2010 NAEI to account for the age/activity of the vehicle fleet in the UK, derived from DVLA licensing data and DfT's ANPR (Automatic Number Plate Recognition) data.</t>
  </si>
  <si>
    <r>
      <rPr>
        <sz val="10"/>
        <rFont val="Arial"/>
        <family val="2"/>
      </rPr>
      <t xml:space="preserve">● To calculate emissions from the use of Fuels, see </t>
    </r>
    <r>
      <rPr>
        <u/>
        <sz val="10"/>
        <color indexed="12"/>
        <rFont val="Arial"/>
        <family val="2"/>
      </rPr>
      <t>Annex 1</t>
    </r>
  </si>
  <si>
    <r>
      <rPr>
        <sz val="10"/>
        <rFont val="Arial"/>
        <family val="2"/>
      </rPr>
      <t xml:space="preserve">● To calculate emissions from Combined Heat and Power (CHP), see </t>
    </r>
    <r>
      <rPr>
        <u/>
        <sz val="10"/>
        <color indexed="12"/>
        <rFont val="Arial"/>
        <family val="2"/>
      </rPr>
      <t>Annex 2</t>
    </r>
  </si>
  <si>
    <r>
      <rPr>
        <sz val="10"/>
        <rFont val="Arial"/>
        <family val="2"/>
      </rPr>
      <t xml:space="preserve">● To understand which industrial processes lead to GHG emissions, see </t>
    </r>
    <r>
      <rPr>
        <u/>
        <sz val="10"/>
        <color indexed="12"/>
        <rFont val="Arial"/>
        <family val="2"/>
      </rPr>
      <t>Annex 4</t>
    </r>
  </si>
  <si>
    <r>
      <rPr>
        <sz val="10"/>
        <rFont val="Arial"/>
        <family val="2"/>
      </rPr>
      <t xml:space="preserve">● To convert greenhouse gases into carbon dioxide equivalents, see </t>
    </r>
    <r>
      <rPr>
        <u/>
        <sz val="10"/>
        <color indexed="12"/>
        <rFont val="Arial"/>
        <family val="2"/>
      </rPr>
      <t>Annex 5</t>
    </r>
  </si>
  <si>
    <r>
      <rPr>
        <sz val="10"/>
        <rFont val="Arial"/>
        <family val="2"/>
      </rPr>
      <t xml:space="preserve">● To calculate emissions associated with Passenger Transport, see </t>
    </r>
    <r>
      <rPr>
        <u/>
        <sz val="10"/>
        <color indexed="12"/>
        <rFont val="Arial"/>
        <family val="2"/>
      </rPr>
      <t>Annex 6</t>
    </r>
  </si>
  <si>
    <r>
      <rPr>
        <sz val="10"/>
        <rFont val="Arial"/>
        <family val="2"/>
      </rPr>
      <t xml:space="preserve">● To calculate emissions associated with Freight Transport, see </t>
    </r>
    <r>
      <rPr>
        <u/>
        <sz val="10"/>
        <color indexed="12"/>
        <rFont val="Arial"/>
        <family val="2"/>
      </rPr>
      <t>Annex 7</t>
    </r>
  </si>
  <si>
    <r>
      <rPr>
        <sz val="10"/>
        <rFont val="Arial"/>
        <family val="2"/>
      </rPr>
      <t xml:space="preserve">● To calculate emissions from the use of Refrigeration and Air Conditioning Equipment, see </t>
    </r>
    <r>
      <rPr>
        <u/>
        <sz val="10"/>
        <color indexed="12"/>
        <rFont val="Arial"/>
        <family val="2"/>
      </rPr>
      <t>Annex 8</t>
    </r>
  </si>
  <si>
    <r>
      <rPr>
        <sz val="10"/>
        <rFont val="Arial"/>
        <family val="2"/>
      </rPr>
      <t xml:space="preserve">● To calculate emissions from the use of Overseas Electricity, see </t>
    </r>
    <r>
      <rPr>
        <u/>
        <sz val="10"/>
        <color indexed="12"/>
        <rFont val="Arial"/>
        <family val="2"/>
      </rPr>
      <t>Annex 10</t>
    </r>
  </si>
  <si>
    <r>
      <rPr>
        <sz val="10"/>
        <rFont val="Arial"/>
        <family val="2"/>
      </rPr>
      <t xml:space="preserve">● For the typical Calorific Values and Densities of UK Fuels, see </t>
    </r>
    <r>
      <rPr>
        <u/>
        <sz val="10"/>
        <color indexed="12"/>
        <rFont val="Arial"/>
        <family val="2"/>
      </rPr>
      <t>Annex 11</t>
    </r>
  </si>
  <si>
    <r>
      <rPr>
        <sz val="10"/>
        <rFont val="Arial"/>
        <family val="2"/>
      </rPr>
      <t xml:space="preserve">● To convert between common units of energy, volume, mass and distance, see </t>
    </r>
    <r>
      <rPr>
        <u/>
        <sz val="10"/>
        <color indexed="12"/>
        <rFont val="Arial"/>
        <family val="2"/>
      </rPr>
      <t>Annex 12</t>
    </r>
  </si>
  <si>
    <r>
      <rPr>
        <sz val="10"/>
        <rFont val="Arial"/>
        <family val="2"/>
      </rPr>
      <t xml:space="preserve">● To estimate emissions from your supply chain, see </t>
    </r>
    <r>
      <rPr>
        <u/>
        <sz val="10"/>
        <color indexed="12"/>
        <rFont val="Arial"/>
        <family val="2"/>
      </rPr>
      <t>Annex 13</t>
    </r>
  </si>
  <si>
    <r>
      <rPr>
        <sz val="10"/>
        <rFont val="Arial"/>
        <family val="2"/>
      </rPr>
      <t xml:space="preserve">● To calculate emissions from the use of supplied Electricity, Heat or Steam, see </t>
    </r>
    <r>
      <rPr>
        <u/>
        <sz val="10"/>
        <color indexed="12"/>
        <rFont val="Arial"/>
        <family val="2"/>
      </rPr>
      <t>Annex 3</t>
    </r>
  </si>
  <si>
    <t>http://webarchive.nationalarchives.gov.uk/20110503201342/http://www.dft.gov.uk/pgr/sustainable/greenhousegasemissions/</t>
  </si>
  <si>
    <r>
      <rPr>
        <sz val="10"/>
        <rFont val="Arial"/>
        <family val="2"/>
      </rPr>
      <t xml:space="preserve">The Carbon Trust also provides information about carbon footprinting for companies available at </t>
    </r>
    <r>
      <rPr>
        <u/>
        <sz val="10"/>
        <color indexed="12"/>
        <rFont val="Arial"/>
        <family val="2"/>
      </rPr>
      <t>http://www.carbontrust.com/client-services/footprinting/measurement</t>
    </r>
  </si>
  <si>
    <r>
      <t>Gross kg CO</t>
    </r>
    <r>
      <rPr>
        <vertAlign val="subscript"/>
        <sz val="10"/>
        <rFont val="Arial"/>
        <family val="2"/>
      </rPr>
      <t>2</t>
    </r>
    <r>
      <rPr>
        <sz val="10"/>
        <rFont val="Arial"/>
        <family val="2"/>
      </rPr>
      <t xml:space="preserve">e emitted per tonne of waste treated / disposed of (excluding avoided impacts) by method </t>
    </r>
    <r>
      <rPr>
        <vertAlign val="superscript"/>
        <sz val="10"/>
        <rFont val="Arial"/>
        <family val="2"/>
      </rPr>
      <t>1</t>
    </r>
    <r>
      <rPr>
        <sz val="10"/>
        <rFont val="Arial"/>
        <family val="2"/>
      </rPr>
      <t xml:space="preserve">: </t>
    </r>
  </si>
  <si>
    <t>(Preparation for) Re-use</t>
  </si>
  <si>
    <r>
      <t xml:space="preserve">Scope 3 </t>
    </r>
    <r>
      <rPr>
        <b/>
        <vertAlign val="superscript"/>
        <sz val="10"/>
        <rFont val="Arial"/>
        <family val="2"/>
      </rPr>
      <t>2</t>
    </r>
  </si>
  <si>
    <t>Commercial and industrial waste, average</t>
  </si>
  <si>
    <t>Municipal waste, average</t>
  </si>
  <si>
    <r>
      <t xml:space="preserve">Clothing </t>
    </r>
    <r>
      <rPr>
        <vertAlign val="superscript"/>
        <sz val="8"/>
        <rFont val="Arial"/>
        <family val="2"/>
      </rPr>
      <t>5</t>
    </r>
  </si>
  <si>
    <t>The figures provided are not appropriate for comparing the relative merits of alternate waste management options.</t>
  </si>
  <si>
    <t>Annex 9 - Bioenergy &amp; Water Conversion Factor Tables</t>
  </si>
  <si>
    <r>
      <rPr>
        <sz val="10"/>
        <rFont val="Arial"/>
        <family val="2"/>
      </rPr>
      <t xml:space="preserve">● To calculate GHG emissions from the Materials Consumption and from Waste Disposal, see </t>
    </r>
    <r>
      <rPr>
        <u/>
        <sz val="10"/>
        <color indexed="12"/>
        <rFont val="Arial"/>
        <family val="2"/>
      </rPr>
      <t>Annex 14</t>
    </r>
  </si>
  <si>
    <t>Table 14a</t>
  </si>
  <si>
    <t>Table 14b</t>
  </si>
  <si>
    <t>Emission Factors for Waste Disposal</t>
  </si>
  <si>
    <t>(Please note these are not full life-cycle)</t>
  </si>
  <si>
    <r>
      <rPr>
        <b/>
        <sz val="10"/>
        <rFont val="Arial"/>
        <family val="2"/>
      </rPr>
      <t xml:space="preserve">Material Consumption:
</t>
    </r>
    <r>
      <rPr>
        <sz val="10"/>
        <rFont val="Arial"/>
        <family val="2"/>
      </rPr>
      <t>Scope 3</t>
    </r>
  </si>
  <si>
    <r>
      <rPr>
        <b/>
        <sz val="10"/>
        <rFont val="Arial"/>
        <family val="2"/>
      </rPr>
      <t xml:space="preserve">Waste:
</t>
    </r>
    <r>
      <rPr>
        <sz val="10"/>
        <rFont val="Arial"/>
        <family val="2"/>
      </rPr>
      <t>Scope 3</t>
    </r>
  </si>
  <si>
    <t>Annex 14 - Indirect emissions resulting from Material Consumption and Waste Disposal</t>
  </si>
  <si>
    <r>
      <t>Long-haul international</t>
    </r>
    <r>
      <rPr>
        <b/>
        <vertAlign val="superscript"/>
        <sz val="8"/>
        <rFont val="Arial"/>
        <family val="2"/>
      </rPr>
      <t>15</t>
    </r>
  </si>
  <si>
    <r>
      <t>Short-haul international</t>
    </r>
    <r>
      <rPr>
        <b/>
        <vertAlign val="superscript"/>
        <sz val="8"/>
        <rFont val="Arial"/>
        <family val="2"/>
      </rPr>
      <t>15</t>
    </r>
  </si>
  <si>
    <r>
      <t>Domestic</t>
    </r>
    <r>
      <rPr>
        <b/>
        <vertAlign val="superscript"/>
        <sz val="8"/>
        <rFont val="Arial"/>
        <family val="2"/>
      </rPr>
      <t>15</t>
    </r>
  </si>
  <si>
    <r>
      <t>Flight type</t>
    </r>
    <r>
      <rPr>
        <i/>
        <vertAlign val="superscript"/>
        <sz val="8"/>
        <rFont val="Arial"/>
        <family val="2"/>
      </rPr>
      <t>15</t>
    </r>
  </si>
  <si>
    <r>
      <t>kg CO</t>
    </r>
    <r>
      <rPr>
        <vertAlign val="subscript"/>
        <sz val="10"/>
        <rFont val="Arial"/>
        <family val="2"/>
      </rPr>
      <t>2</t>
    </r>
    <r>
      <rPr>
        <sz val="10"/>
        <rFont val="Arial"/>
        <family val="2"/>
      </rPr>
      <t xml:space="preserve"> per pkm </t>
    </r>
    <r>
      <rPr>
        <vertAlign val="superscript"/>
        <sz val="10"/>
        <rFont val="Arial"/>
        <family val="2"/>
      </rPr>
      <t>14</t>
    </r>
  </si>
  <si>
    <r>
      <t xml:space="preserve">Cabin class </t>
    </r>
    <r>
      <rPr>
        <i/>
        <vertAlign val="superscript"/>
        <sz val="8"/>
        <rFont val="Arial"/>
        <family val="2"/>
      </rPr>
      <t>12</t>
    </r>
  </si>
  <si>
    <r>
      <t>Air Passenger Transport Conversion Factors</t>
    </r>
    <r>
      <rPr>
        <b/>
        <vertAlign val="superscript"/>
        <sz val="10"/>
        <color indexed="9"/>
        <rFont val="Arial"/>
        <family val="2"/>
      </rPr>
      <t>11</t>
    </r>
  </si>
  <si>
    <t>Emissions are Scope 3 for companies that are not directly involved in/controlling the waste disposal process. There are Scope 1 emissions for waste, for those companies that are responsible for the relevant elements e.g. the methane from landfill is a Scope 1 emission for the company that owns or operates the landfill site, and the emissions from incinerating waste are Scope 1 emissions for the company which owns or operates the incinerator.</t>
  </si>
  <si>
    <r>
      <t xml:space="preserve">Energy Recovery </t>
    </r>
    <r>
      <rPr>
        <vertAlign val="superscript"/>
        <sz val="10"/>
        <rFont val="Arial"/>
        <family val="2"/>
      </rPr>
      <t>7</t>
    </r>
  </si>
  <si>
    <r>
      <t>Open Loop</t>
    </r>
    <r>
      <rPr>
        <vertAlign val="superscript"/>
        <sz val="10"/>
        <rFont val="Arial"/>
        <family val="2"/>
      </rPr>
      <t>3</t>
    </r>
  </si>
  <si>
    <t>GHG Protocol Scope 3 Category 5, 12</t>
  </si>
  <si>
    <t>Further information:</t>
  </si>
  <si>
    <r>
      <t>The tables are split into two halves. The left half contains all the emissions factors which are used to calculate the emissions which are calculated in the right half of the table. The (yellow) box in the bottom right corner gives the total net CO</t>
    </r>
    <r>
      <rPr>
        <vertAlign val="subscript"/>
        <sz val="10"/>
        <rFont val="Arial"/>
        <family val="2"/>
      </rPr>
      <t>2</t>
    </r>
    <r>
      <rPr>
        <sz val="10"/>
        <rFont val="Arial"/>
        <family val="2"/>
      </rPr>
      <t xml:space="preserve"> emissions which can be reported in your GHG emissions report.</t>
    </r>
  </si>
  <si>
    <t>Emission Factors for Material Consumption</t>
  </si>
  <si>
    <t>GHG Protocol Scope 3 Category 1, 2, 4</t>
  </si>
  <si>
    <t>Cat. 1, 2</t>
  </si>
  <si>
    <r>
      <t>Gross kg CO</t>
    </r>
    <r>
      <rPr>
        <vertAlign val="subscript"/>
        <sz val="10"/>
        <rFont val="Arial"/>
        <family val="2"/>
      </rPr>
      <t>2</t>
    </r>
    <r>
      <rPr>
        <sz val="10"/>
        <rFont val="Arial"/>
        <family val="2"/>
      </rPr>
      <t xml:space="preserve">e emitted per tonne of material used by source/type </t>
    </r>
    <r>
      <rPr>
        <vertAlign val="superscript"/>
        <sz val="10"/>
        <rFont val="Arial"/>
        <family val="2"/>
      </rPr>
      <t>1</t>
    </r>
    <r>
      <rPr>
        <sz val="10"/>
        <rFont val="Arial"/>
        <family val="2"/>
      </rPr>
      <t xml:space="preserve">: </t>
    </r>
  </si>
  <si>
    <t>Recycled Material</t>
  </si>
  <si>
    <t>Compost</t>
  </si>
  <si>
    <r>
      <t>Tonnes of material used by source/type</t>
    </r>
    <r>
      <rPr>
        <sz val="10"/>
        <rFont val="Arial"/>
        <family val="2"/>
      </rPr>
      <t>:</t>
    </r>
  </si>
  <si>
    <t>(Prepared for) Re-use</t>
  </si>
  <si>
    <t>Primary Material Production 
(cradle to gate)</t>
  </si>
  <si>
    <r>
      <t>Total Net kg CO</t>
    </r>
    <r>
      <rPr>
        <b/>
        <vertAlign val="subscript"/>
        <sz val="10"/>
        <rFont val="Arial"/>
        <family val="2"/>
      </rPr>
      <t>2</t>
    </r>
    <r>
      <rPr>
        <b/>
        <sz val="10"/>
        <rFont val="Arial"/>
        <family val="2"/>
      </rPr>
      <t>e emissions by material</t>
    </r>
  </si>
  <si>
    <t>Primary Material</t>
  </si>
  <si>
    <r>
      <rPr>
        <b/>
        <sz val="10"/>
        <rFont val="Arial"/>
        <family val="2"/>
      </rPr>
      <t>Table 14a</t>
    </r>
    <r>
      <rPr>
        <sz val="10"/>
        <rFont val="Arial"/>
        <family val="2"/>
      </rPr>
      <t xml:space="preserve"> provides company reporting factors for material consumption by source/type. Please note these are not full life cycle and do not include all emissions.</t>
    </r>
  </si>
  <si>
    <t>1)  Check for existing data on your material / product procurement, covering quantity, weight, and recycled content.  This may be held alongside purchasing records, or may require an estimate of the weight of goods purchased.</t>
  </si>
  <si>
    <r>
      <rPr>
        <sz val="10"/>
        <rFont val="Arial"/>
        <family val="2"/>
      </rPr>
      <t xml:space="preserve">For further assistance, please see </t>
    </r>
    <r>
      <rPr>
        <u/>
        <sz val="10"/>
        <color indexed="12"/>
        <rFont val="Arial"/>
        <family val="2"/>
      </rPr>
      <t>Guide GG414 Measuring to manage: the key to reducing waste costs</t>
    </r>
    <r>
      <rPr>
        <sz val="10"/>
        <rFont val="Arial"/>
        <family val="2"/>
      </rPr>
      <t>, available free of charge from the WRAP website.</t>
    </r>
  </si>
  <si>
    <t>The GHG Protocol Scope 3 conversion factors for material consumption and for waste disposal were collated and developed by WRAP (2012)</t>
  </si>
  <si>
    <r>
      <rPr>
        <sz val="10"/>
        <rFont val="Arial"/>
        <family val="2"/>
      </rPr>
      <t xml:space="preserve">Impact of other treatments can be found in: </t>
    </r>
    <r>
      <rPr>
        <u/>
        <sz val="10"/>
        <color indexed="12"/>
        <rFont val="Arial"/>
        <family val="2"/>
      </rPr>
      <t>http://www.defra.gov.uk/publications/files/pb13548-economic-principles-wr110613.pdf</t>
    </r>
  </si>
  <si>
    <r>
      <t xml:space="preserve">Please </t>
    </r>
    <r>
      <rPr>
        <b/>
        <sz val="10"/>
        <rFont val="Arial"/>
        <family val="2"/>
      </rPr>
      <t>do not use</t>
    </r>
    <r>
      <rPr>
        <sz val="10"/>
        <rFont val="Arial"/>
        <family val="2"/>
      </rPr>
      <t xml:space="preserve"> the figures in the "Supplementary Information" table for calculating waste emissions in a corporate GHG inventory.  A corporate GHG inventory should not include values for avoided emissions.</t>
    </r>
  </si>
  <si>
    <r>
      <t xml:space="preserve">Open Loop </t>
    </r>
    <r>
      <rPr>
        <vertAlign val="superscript"/>
        <sz val="10"/>
        <rFont val="Arial"/>
        <family val="2"/>
      </rPr>
      <t>3, 6</t>
    </r>
  </si>
  <si>
    <r>
      <t xml:space="preserve">Closed 
Loop </t>
    </r>
    <r>
      <rPr>
        <vertAlign val="superscript"/>
        <sz val="10"/>
        <rFont val="Arial"/>
        <family val="2"/>
      </rPr>
      <t>3</t>
    </r>
  </si>
  <si>
    <t>In accordance with the WRI/WBCSD GHG Protocol, values for avoided emissions should not be included within a corporate GHG inventory.  A corporate GHG inventory is an inventory of actual physical emissions to and removals from (e.g. sequestration) the atmosphere, and should not include values for avoided emissions.</t>
  </si>
  <si>
    <t>Below is a table that highlights the gases that are likely to be produced/emitted by a variety of the industries in the UK that are most likely to have a significant impact on climate change. The dark areas represent the gases that are likely to be produced/emitted.</t>
  </si>
  <si>
    <r>
      <rPr>
        <b/>
        <i/>
        <sz val="10"/>
        <rFont val="Arial"/>
        <family val="2"/>
      </rPr>
      <t>Note:</t>
    </r>
    <r>
      <rPr>
        <i/>
        <sz val="10"/>
        <rFont val="Arial"/>
        <family val="2"/>
      </rPr>
      <t xml:space="preserve">  In the UK biofuels are added to virtually all of the transport fuel sold by filling stations (and by most fuel wholesalers) and this has the effect of slightly reducing the greenhouse gas emissions of the fuel. This is reflected in the emission factors below. For fuel purchased at filling stations or obtained from private commercial refuelling  you should use the factor labelled "average biofuel blend" unless you know the biofuel content is higher or lower than average. In this latter case, if you are purchasing pure petrol or diesel which you know has </t>
    </r>
    <r>
      <rPr>
        <b/>
        <i/>
        <sz val="10"/>
        <rFont val="Arial"/>
        <family val="2"/>
      </rPr>
      <t>not</t>
    </r>
    <r>
      <rPr>
        <i/>
        <sz val="10"/>
        <rFont val="Arial"/>
        <family val="2"/>
      </rPr>
      <t xml:space="preserve"> been blended with biofuels then you should use the factor labelled "100% mineral fuel", or alternatively use the bespoke biofuel blend calculations provided in Annex 9, Table 9b.</t>
    </r>
  </si>
  <si>
    <t xml:space="preserve">From 2011, imported electricity has been accounted for in the calculations of the emission factors. The UK is a net importer of electricity from the interconnector with France, and a net exporter of electricity to Ireland according to DUKES (2011).  More details on the methodology, its impacts and the rationale can be found in the methodology paper for the 2011 update, on Defra's website at: </t>
  </si>
  <si>
    <t xml:space="preserve"> http://eur-lex.europa.eu/LexUriServ/LexUriServ.do?uri=OJ:L:2000:332:0091:0111:EN:PDF</t>
  </si>
  <si>
    <t>Recycled fuel oils (processed fuel oils) are typically made up of a combination used engine oil, paintshop residues and other oils and are used to replace conventional fuel oils in some factories (e.g. asphalt manufacturers) and power stations.  Recycled Fuel Oil is produced from waste oil and is classified by the Environment Agency as waste and so is subject to the Waste Incineration Directive (WID). Therefore only those companies who are compliant with WID are able to use it as a fuel.  The WID can be found at:</t>
  </si>
  <si>
    <t>The conversion factors in Table 5a above incorporate global warming potential (GWP) values published by the IPCC in its Second Assessment Report (Climate Change 1995. The Science of Climate Change. Contribution of Working Group I to the Second Assessment Report of the Intergovernmental Panel on Climate Change. (Eds. J.T Houghton et al). Published for the Intergovernmental Panel on Climate Change by Cambridge University Press 1996). Revised GWP values have since been published by the IPCC in the Third Assessment Report (2001) and Fourth Assessment Report (2007) but current UNFCCC Guidelines on Reporting and Review, adopted before the publication of the Third and Fourth Assessment Report, require emission estimates to be based on the GWPs in the IPCC Second Assessment Report.</t>
  </si>
  <si>
    <r>
      <t>km uplift factor</t>
    </r>
    <r>
      <rPr>
        <vertAlign val="superscript"/>
        <sz val="10"/>
        <rFont val="Arial"/>
        <family val="2"/>
      </rPr>
      <t>13</t>
    </r>
  </si>
  <si>
    <r>
      <rPr>
        <sz val="10"/>
        <rFont val="Arial"/>
        <family val="2"/>
      </rPr>
      <t xml:space="preserve">For more details, see Table NTS0906, </t>
    </r>
    <r>
      <rPr>
        <u/>
        <sz val="10"/>
        <color indexed="12"/>
        <rFont val="Arial"/>
        <family val="2"/>
      </rPr>
      <t>http://www.dft.gov.uk/statistics/releases/national-travel-survey-2010/</t>
    </r>
  </si>
  <si>
    <r>
      <t>These factors are estimated average values for the UK car fleet in 2011, travelling on average trips in the UK, as assumed in the 2010 NAEI. They are calculated based on data from SMMT on new car CO</t>
    </r>
    <r>
      <rPr>
        <vertAlign val="subscript"/>
        <sz val="10"/>
        <rFont val="Arial"/>
        <family val="2"/>
      </rPr>
      <t>2</t>
    </r>
    <r>
      <rPr>
        <sz val="10"/>
        <rFont val="Arial"/>
        <family val="2"/>
      </rPr>
      <t xml:space="preserve"> emissions from 1997 to 2011 combined with factors derived from DVLA licensing data and DfT's ANPR (Automatic Number Plate Recognition) data, used in the 2010 NAEI to account for the age/activity of the UK car fleet. An uplift of 15% is included in these emission factors - this uplift has been agreed with DfT to take into account further real-world driving effects on emissions relative to test-cycle based data (Tables 6b - 6h). Further work is ongoing to understand this uplift in more detail and revise it if necessary in the future.</t>
    </r>
  </si>
  <si>
    <r>
      <t>The market segment categories are the standard segments as defined by SMMT (UK Society of Motor Manufacturers and Traders). These factors are estimated average values for the UK car fleet in 2010 travelling on average trips in the UK. They are calculated based on data from SMMT on new car CO</t>
    </r>
    <r>
      <rPr>
        <vertAlign val="subscript"/>
        <sz val="10"/>
        <rFont val="Arial"/>
        <family val="2"/>
      </rPr>
      <t>2</t>
    </r>
    <r>
      <rPr>
        <sz val="10"/>
        <rFont val="Arial"/>
        <family val="2"/>
      </rPr>
      <t xml:space="preserve"> emissions from 1997 to 2011 by SMMT, combined with factors derived from DVLA licensing data and DfT's ANPR (Automatic Number Plate Recognition) data, used in the 2010 NAEI to account for the age/activity of the UK car fleet. An uplift of 15% is included in these emission factors - this uplift has been agreed with DfT to take into account further real-world driving effects on emissions relative to test-cycle based data (Tables 6b - 6h).  Further work is ongoing to understand this uplift in more detail and revise it if necessary in the future.</t>
    </r>
  </si>
  <si>
    <t>HEAT &amp; STEAM</t>
  </si>
  <si>
    <t>ELECTRICITY</t>
  </si>
  <si>
    <r>
      <t xml:space="preserve">(b)  </t>
    </r>
    <r>
      <rPr>
        <b/>
        <sz val="10"/>
        <rFont val="Arial"/>
        <family val="2"/>
      </rPr>
      <t>Other emission factors:</t>
    </r>
    <r>
      <rPr>
        <sz val="10"/>
        <rFont val="Arial"/>
        <family val="2"/>
      </rPr>
      <t xml:space="preserve"> The other factors provided in the annexes are figures produced generally for the </t>
    </r>
    <r>
      <rPr>
        <i/>
        <sz val="10"/>
        <rFont val="Arial"/>
        <family val="2"/>
      </rPr>
      <t>most recent year available</t>
    </r>
    <r>
      <rPr>
        <sz val="10"/>
        <rFont val="Arial"/>
        <family val="2"/>
      </rPr>
      <t xml:space="preserve">. In the majority of cases this is 2 years behind the update year (i.e. based on 2010 data for the current 2012 update). A company </t>
    </r>
    <r>
      <rPr>
        <b/>
        <u/>
        <sz val="10"/>
        <rFont val="Arial"/>
        <family val="2"/>
      </rPr>
      <t>should not</t>
    </r>
    <r>
      <rPr>
        <sz val="10"/>
        <rFont val="Arial"/>
        <family val="2"/>
      </rPr>
      <t xml:space="preserve"> generally recalculate their emissions for all previous years using the newer factors. The 2012 factors should only be applied for calculating emissions  for 2010, 2011 and 2012.  For earlier years you should use the factors that use that year’s data but please note that there is usually a 2 year gap between update year and the factors.  For example, if you are reporting emissions which occurred in 2008, you should use the 2010 factors (as these are based on 2008 data) but only for those not recorded on a time series.  For emissions recorded in time series you should use the 2012 factors.</t>
    </r>
  </si>
  <si>
    <t>R407A</t>
  </si>
  <si>
    <t>R407F</t>
  </si>
  <si>
    <r>
      <t>CH</t>
    </r>
    <r>
      <rPr>
        <vertAlign val="subscript"/>
        <sz val="8"/>
        <rFont val="Arial"/>
        <family val="2"/>
      </rPr>
      <t>2</t>
    </r>
    <r>
      <rPr>
        <sz val="8"/>
        <rFont val="Arial"/>
        <family val="2"/>
      </rPr>
      <t>CFCF</t>
    </r>
    <r>
      <rPr>
        <vertAlign val="subscript"/>
        <sz val="8"/>
        <rFont val="Arial"/>
        <family val="2"/>
      </rPr>
      <t>3</t>
    </r>
  </si>
  <si>
    <r>
      <t>CHFCHCF</t>
    </r>
    <r>
      <rPr>
        <vertAlign val="subscript"/>
        <sz val="8"/>
        <rFont val="Arial"/>
        <family val="2"/>
      </rPr>
      <t>3</t>
    </r>
  </si>
  <si>
    <t xml:space="preserve">In the UK biofuels are added to virtually all of the transport fuel sold by filling stations (and by most fuel wholesalers) and this has the effect of slightly reducing the greenhouse gas emissions of the fuel. For fuel purchased at filling stations or obtained from private commercial refuelling, you should use the factor labelled "average biofuel blend" unless you know the biofuel content is higher or lower than average. In this latter case, if you are purchasing pure diesel which you know has not been blended with biofuels then you should use the factor labelled "100% mineral fuel", or alternatively use the bespoke biofuel blend calculations provided in Annex 9, Table 9b. </t>
  </si>
  <si>
    <t>The "average biofuel blend" emission factors calculated here for diesel supplied at public retail and private commercial refuelling stations factor in the biodiesel supplied in the UK  as a proportion of the total supply of diesel+biodiesel (3.6% by unit volume, 3.3% by unit energy).  These estimates have been made based on the most recently available reports on the Renewable Transport Fuel Obligation (RTFO), and renewable energy statistics. For more information see:</t>
  </si>
  <si>
    <t>The "average biofuel blend" emission factors calculated here for petrol supplied at public retail and private commercial refuelling stations, factoring in the bioethanol supplied in the UK as a proportion of the total supply of petrol+bioethanol (= 2.9% by unit volume, 1.9% by unit energy). These estimates have been made based on the most recently available reports on the Renewable Transport Fuel Obligation (RTFO), and renewable energy statistics. For more information see:</t>
  </si>
  <si>
    <r>
      <t>Petrol (average biofuel blend)</t>
    </r>
    <r>
      <rPr>
        <vertAlign val="superscript"/>
        <sz val="8"/>
        <rFont val="Arial"/>
        <family val="2"/>
      </rPr>
      <t>11,13</t>
    </r>
  </si>
  <si>
    <r>
      <t>Diesel (average biofuel blend)</t>
    </r>
    <r>
      <rPr>
        <vertAlign val="superscript"/>
        <sz val="8"/>
        <rFont val="Arial"/>
        <family val="2"/>
      </rPr>
      <t>11,12</t>
    </r>
  </si>
  <si>
    <r>
      <t xml:space="preserve">Recycled Fuel Oil </t>
    </r>
    <r>
      <rPr>
        <vertAlign val="superscript"/>
        <sz val="8"/>
        <rFont val="Arial"/>
        <family val="2"/>
      </rPr>
      <t>15</t>
    </r>
  </si>
  <si>
    <t>The emission factors for 100% mineral fuel petrol or diesel should only be used if you are sure the fuel used does not contain biofuel.</t>
  </si>
  <si>
    <r>
      <t>Petrol (100% mineral petrol)</t>
    </r>
    <r>
      <rPr>
        <vertAlign val="superscript"/>
        <sz val="8"/>
        <rFont val="Arial"/>
        <family val="2"/>
      </rPr>
      <t>14</t>
    </r>
  </si>
  <si>
    <r>
      <t>Diesel (100% mineral diesel)</t>
    </r>
    <r>
      <rPr>
        <vertAlign val="superscript"/>
        <sz val="8"/>
        <rFont val="Arial"/>
        <family val="2"/>
      </rPr>
      <t>14</t>
    </r>
  </si>
  <si>
    <r>
      <rPr>
        <b/>
        <sz val="10"/>
        <rFont val="Arial"/>
        <family val="2"/>
      </rPr>
      <t>Table 7d</t>
    </r>
    <r>
      <rPr>
        <sz val="10"/>
        <rFont val="Arial"/>
        <family val="2"/>
      </rPr>
      <t xml:space="preserve"> gives emissions  </t>
    </r>
    <r>
      <rPr>
        <i/>
        <sz val="10"/>
        <rFont val="Arial"/>
        <family val="2"/>
      </rPr>
      <t>per vehicle kilometre travelled</t>
    </r>
    <r>
      <rPr>
        <sz val="10"/>
        <rFont val="Arial"/>
        <family val="2"/>
      </rPr>
      <t xml:space="preserve"> for a range of HGV sizes with a range of different loads. Use this table if you know the distance the  </t>
    </r>
    <r>
      <rPr>
        <i/>
        <sz val="10"/>
        <rFont val="Arial"/>
        <family val="2"/>
      </rPr>
      <t>vehicle</t>
    </r>
    <r>
      <rPr>
        <sz val="10"/>
        <rFont val="Arial"/>
        <family val="2"/>
      </rPr>
      <t xml:space="preserve"> has travelled. If you do not know the load capacity of your vehicle, apply the </t>
    </r>
    <r>
      <rPr>
        <i/>
        <sz val="10"/>
        <rFont val="Arial"/>
        <family val="2"/>
      </rPr>
      <t>UK average load</t>
    </r>
    <r>
      <rPr>
        <sz val="10"/>
        <rFont val="Arial"/>
        <family val="2"/>
      </rPr>
      <t xml:space="preserve"> which is given for a range of vehicle classes.
Tables 7d and 7e are provided as alternative methods for calculating CO</t>
    </r>
    <r>
      <rPr>
        <vertAlign val="subscript"/>
        <sz val="10"/>
        <rFont val="Arial"/>
        <family val="2"/>
      </rPr>
      <t>2</t>
    </r>
    <r>
      <rPr>
        <sz val="10"/>
        <rFont val="Arial"/>
        <family val="2"/>
      </rPr>
      <t xml:space="preserve"> emissions from movement of freight by HGVs. The factors in g/vehicle.km (Table 7d) are sufficient (and with the ability to take into account different loading factors are preferential) for an operator who simply wants to calculate and compare CO</t>
    </r>
    <r>
      <rPr>
        <vertAlign val="subscript"/>
        <sz val="10"/>
        <rFont val="Arial"/>
        <family val="2"/>
      </rPr>
      <t>2</t>
    </r>
    <r>
      <rPr>
        <sz val="10"/>
        <rFont val="Arial"/>
        <family val="2"/>
      </rPr>
      <t xml:space="preserve"> emissions for different ways of transporting goods around by optimising freight logistics.  Factors in Table 7e may be better to use when comparing road freight with other modes for transporting a given weight of freight a given distance.  To avoid double-counting, it is important that calculations </t>
    </r>
    <r>
      <rPr>
        <b/>
        <sz val="10"/>
        <color indexed="10"/>
        <rFont val="Arial"/>
        <family val="2"/>
      </rPr>
      <t>DO NOT USE BOTH</t>
    </r>
    <r>
      <rPr>
        <sz val="10"/>
        <rFont val="Arial"/>
        <family val="2"/>
      </rPr>
      <t xml:space="preserve"> methods.</t>
    </r>
  </si>
  <si>
    <r>
      <t>More accurate calculation of emissions can be made using the actual fuel consumed, where available, and the emission factors in Table 6a.  Alternatively if a figure for a specific car's actual fuel consumption (e.g. in miles per gallon, mpg) is known, then the CO</t>
    </r>
    <r>
      <rPr>
        <vertAlign val="subscript"/>
        <sz val="10"/>
        <rFont val="Arial"/>
        <family val="2"/>
      </rPr>
      <t>2</t>
    </r>
    <r>
      <rPr>
        <sz val="10"/>
        <rFont val="Arial"/>
        <family val="2"/>
      </rPr>
      <t xml:space="preserve"> can be calculated from the total mileage and the Table 6a factors.  If manufacturer data on average fuel consumption is used then the calculated CO</t>
    </r>
    <r>
      <rPr>
        <vertAlign val="subscript"/>
        <sz val="10"/>
        <rFont val="Arial"/>
        <family val="2"/>
      </rPr>
      <t>2</t>
    </r>
    <r>
      <rPr>
        <sz val="10"/>
        <rFont val="Arial"/>
        <family val="2"/>
      </rPr>
      <t xml:space="preserve"> emissions should be uplifted by 15%, consistent with the methodology described above.</t>
    </r>
  </si>
  <si>
    <r>
      <t>More accurate calculation of emissions can be made using the actual fuel consumed, where available, and the emission factors in Table 6a.  Alternatively if a figure for a specific car's fuel consumption (e.g. in miles per gallon, mpg) is known, then the CO</t>
    </r>
    <r>
      <rPr>
        <vertAlign val="subscript"/>
        <sz val="10"/>
        <rFont val="Arial"/>
        <family val="2"/>
      </rPr>
      <t>2</t>
    </r>
    <r>
      <rPr>
        <sz val="10"/>
        <rFont val="Arial"/>
        <family val="2"/>
      </rPr>
      <t xml:space="preserve"> can be calculated from the total mileage and the Table 6a factors.  If manufacturer data on average fuel consumption is used then the calculated CO2 emissions should be uplifted by 15%, consistent with the methodology described above.</t>
    </r>
  </si>
  <si>
    <t>(i) the number and types of each refrigeration/air conditioning/heat pump unit;</t>
  </si>
  <si>
    <t>(iii) the total charge capacity of each piece of equipment (charge capacity is the mass of refrigerant used in the equipment);</t>
  </si>
  <si>
    <r>
      <t xml:space="preserve">Heat Pumps </t>
    </r>
    <r>
      <rPr>
        <vertAlign val="superscript"/>
        <sz val="8"/>
        <color indexed="8"/>
        <rFont val="Arial"/>
        <family val="2"/>
      </rPr>
      <t>2</t>
    </r>
  </si>
  <si>
    <r>
      <t xml:space="preserve">Small Stationary Air Conditioning </t>
    </r>
    <r>
      <rPr>
        <vertAlign val="superscript"/>
        <sz val="8"/>
        <color indexed="8"/>
        <rFont val="Arial"/>
        <family val="2"/>
      </rPr>
      <t>2</t>
    </r>
  </si>
  <si>
    <r>
      <t xml:space="preserve">Large Stationary Air Conditioning (Chillers) </t>
    </r>
    <r>
      <rPr>
        <vertAlign val="superscript"/>
        <sz val="8"/>
        <color indexed="8"/>
        <rFont val="Arial"/>
        <family val="2"/>
      </rPr>
      <t>2</t>
    </r>
  </si>
  <si>
    <r>
      <t xml:space="preserve">Other Mobile Air Conditioning </t>
    </r>
    <r>
      <rPr>
        <vertAlign val="superscript"/>
        <sz val="8"/>
        <color indexed="8"/>
        <rFont val="Arial"/>
        <family val="2"/>
      </rPr>
      <t>2</t>
    </r>
  </si>
  <si>
    <r>
      <t xml:space="preserve">Light-Duty Mobile Air Conditioning </t>
    </r>
    <r>
      <rPr>
        <vertAlign val="superscript"/>
        <sz val="8"/>
        <color indexed="8"/>
        <rFont val="Arial"/>
        <family val="2"/>
      </rPr>
      <t>1</t>
    </r>
  </si>
  <si>
    <r>
      <t xml:space="preserve">Land Transport Refrigeration </t>
    </r>
    <r>
      <rPr>
        <vertAlign val="superscript"/>
        <sz val="8"/>
        <color indexed="8"/>
        <rFont val="Arial"/>
        <family val="2"/>
      </rPr>
      <t>1</t>
    </r>
  </si>
  <si>
    <r>
      <t xml:space="preserve">Small Hermetic Stand-Alone Refrigeration Units </t>
    </r>
    <r>
      <rPr>
        <vertAlign val="superscript"/>
        <sz val="8"/>
        <color indexed="8"/>
        <rFont val="Arial"/>
        <family val="2"/>
      </rPr>
      <t>1</t>
    </r>
  </si>
  <si>
    <r>
      <t xml:space="preserve">Domestic Refrigeration </t>
    </r>
    <r>
      <rPr>
        <vertAlign val="superscript"/>
        <sz val="8"/>
        <color indexed="8"/>
        <rFont val="Arial"/>
        <family val="2"/>
      </rPr>
      <t>1</t>
    </r>
  </si>
  <si>
    <t>These categories are almost exclusively pre-filled, so there are no installation emissions in the majority of cases.</t>
  </si>
  <si>
    <t>For some categories the units may be either pre-filled (smaller units) or filled on site (generally larger units).  The default conservative assumption is that the units are filled on site, however if you have more specific/different information for your particular installation that suggests it comes prefilled it may be more appropriate to exclude these units from your calculations of installation emissions.</t>
  </si>
  <si>
    <r>
      <rPr>
        <sz val="10"/>
        <rFont val="Arial"/>
        <family val="2"/>
      </rPr>
      <t xml:space="preserve">Development of the GHG refrigeration and air conditioning model, Final report, December 2011. Prepared for the Department of Energy and Climate Change by ICF International. Available at: </t>
    </r>
    <r>
      <rPr>
        <u/>
        <sz val="10"/>
        <color indexed="12"/>
        <rFont val="Arial"/>
        <family val="2"/>
      </rPr>
      <t>http://www.decc.gov.uk/assets/decc/11/cutting-emissions/3844-greenhouse-gas-inventory-improvement-project-deve.pdf</t>
    </r>
  </si>
  <si>
    <r>
      <t xml:space="preserve">(b) </t>
    </r>
    <r>
      <rPr>
        <i/>
        <sz val="10"/>
        <color indexed="8"/>
        <rFont val="Arial"/>
        <family val="2"/>
      </rPr>
      <t>Refrigeration units</t>
    </r>
    <r>
      <rPr>
        <sz val="10"/>
        <color indexed="8"/>
        <rFont val="Arial"/>
        <family val="2"/>
      </rPr>
      <t>: visual readings on the equipment, equipment manuals or maintenance records.</t>
    </r>
  </si>
  <si>
    <r>
      <t xml:space="preserve">(c) </t>
    </r>
    <r>
      <rPr>
        <i/>
        <sz val="10"/>
        <color indexed="8"/>
        <rFont val="Arial"/>
        <family val="2"/>
      </rPr>
      <t>Heat pumps</t>
    </r>
    <r>
      <rPr>
        <sz val="10"/>
        <color indexed="8"/>
        <rFont val="Arial"/>
        <family val="2"/>
      </rPr>
      <t>: visual readings on the equipment, equipment manuals or maintenance records.</t>
    </r>
  </si>
  <si>
    <t>Emissions from Installation of Refrigeration and Air-conditioning Equipment (only applies to equipment filled on site)</t>
  </si>
  <si>
    <t xml:space="preserve">This Annex contains information provided previously in Annex 9 Table 9d in the previous (2011) update.  In this new Annex 14 the information for material consumption has been separated out from the emissions associated with waste disposal in order to allow separate reporting of these emission sources, in compliance with the GHG Protocol Scope 3 Standard.  This change is to bring them into alignment with the principle that a corporate GHG account is an inventory of actual emissions and removals, and should not include values for avoided emissions (e.g. savings from reduced demand for primary materials and combustion of fossil fuels). </t>
  </si>
  <si>
    <r>
      <rPr>
        <b/>
        <sz val="10"/>
        <rFont val="Arial"/>
        <family val="2"/>
      </rPr>
      <t>Table 14b</t>
    </r>
    <r>
      <rPr>
        <sz val="10"/>
        <rFont val="Arial"/>
        <family val="2"/>
      </rPr>
      <t xml:space="preserve"> provides company reporting factors for waste disposal.  Please note these are not full life cycle factors and do not include all emissions from waste management as, in alignment with the GHG Protocol Scope 3 Standard, the emissions associated with recycling are attributed to the user of the recycled materials, and emissions from energy generation are attributed to organisation consuming the energy.  Only transportation and minimal preparation emissions are attributed to the entity disposing of the waste.   The factors are not suitable for comparing waste management options as they do not show the total change in emissions resulting from each disposal option.</t>
    </r>
  </si>
  <si>
    <r>
      <t xml:space="preserve">4) </t>
    </r>
    <r>
      <rPr>
        <b/>
        <sz val="10"/>
        <rFont val="Arial"/>
        <family val="2"/>
      </rPr>
      <t xml:space="preserve"> Enter the data in the table</t>
    </r>
    <r>
      <rPr>
        <sz val="10"/>
        <rFont val="Arial"/>
        <family val="2"/>
      </rPr>
      <t>. Enter the weight (in tonnes) for each waste fraction (e.g. paper and card, textiles, etc) into the appropriate treatment method column. The total net kgCO</t>
    </r>
    <r>
      <rPr>
        <vertAlign val="subscript"/>
        <sz val="10"/>
        <rFont val="Arial"/>
        <family val="2"/>
      </rPr>
      <t>2</t>
    </r>
    <r>
      <rPr>
        <sz val="10"/>
        <rFont val="Arial"/>
        <family val="2"/>
      </rPr>
      <t>e emissions resulting from the waste will be automatically calculated as the sum of kgCO2e emissions for each type of material disposed of (and the kgCO</t>
    </r>
    <r>
      <rPr>
        <vertAlign val="subscript"/>
        <sz val="10"/>
        <rFont val="Arial"/>
        <family val="2"/>
      </rPr>
      <t>2</t>
    </r>
    <r>
      <rPr>
        <sz val="10"/>
        <rFont val="Arial"/>
        <family val="2"/>
      </rPr>
      <t>e emissions for each type of material disposed of is automatically calculated by applying the appropriate emission factor for each disposal method to the mass of material disposed of in that way).</t>
    </r>
  </si>
  <si>
    <r>
      <t xml:space="preserve">2) </t>
    </r>
    <r>
      <rPr>
        <b/>
        <sz val="10"/>
        <rFont val="Arial"/>
        <family val="2"/>
      </rPr>
      <t xml:space="preserve"> Enter the data in the table</t>
    </r>
    <r>
      <rPr>
        <sz val="10"/>
        <rFont val="Arial"/>
        <family val="2"/>
      </rPr>
      <t>. Enter the weight (in tonnes) for each material fraction (e.g. paper and card, textiles, etc) into the appropriate column. Where recycled content is not known it should be assumed that all material is primary. The total net kgCO</t>
    </r>
    <r>
      <rPr>
        <vertAlign val="subscript"/>
        <sz val="10"/>
        <rFont val="Arial"/>
        <family val="2"/>
      </rPr>
      <t>2</t>
    </r>
    <r>
      <rPr>
        <sz val="10"/>
        <rFont val="Arial"/>
        <family val="2"/>
      </rPr>
      <t>e emissions are automatically calculated by summing the total emissions for each type of material consumed (and the total emissions for each type of material consumed is calculated by multiplying the total mass of each material type by the relevant emission factor).</t>
    </r>
  </si>
  <si>
    <r>
      <rPr>
        <b/>
        <sz val="10"/>
        <rFont val="Arial"/>
        <family val="2"/>
      </rPr>
      <t>Table 14a (Emission factors for material consumption):</t>
    </r>
    <r>
      <rPr>
        <sz val="10"/>
        <rFont val="Arial"/>
        <family val="2"/>
      </rPr>
      <t xml:space="preserve">  These emission factors should be used if you want to determine the emissions associated with the consumption of procured materials.  This information can then be used to monitor reductions in emissions associated with reduced procurement/consumption of materials, or changes in recycled content, over time.</t>
    </r>
  </si>
  <si>
    <r>
      <rPr>
        <b/>
        <sz val="10"/>
        <rFont val="Arial"/>
        <family val="2"/>
      </rPr>
      <t>Table 14b (Emission factors for waste treatment processes):</t>
    </r>
    <r>
      <rPr>
        <sz val="10"/>
        <rFont val="Arial"/>
        <family val="2"/>
      </rPr>
      <t xml:space="preserve"> The emission factors are based on company reporting guidelines and only include the GHG emissions which are attributable to the reporting company which disposes of the waste material.  They do not include the potential benefits where primary resource extraction is replaced by recycled material, or fossil-based electricity generation is replaced by energy from waste. The impact of waste prevention is calculated based on the embodied energy in primary material, and therefore inherently assumes the offsetting of virgin production.</t>
    </r>
  </si>
  <si>
    <t>When considering the relative environmental merits of waste management options, it is essential that, where possible, consideration is given to the total change in GHG emissions resulting from the use of different waste management options, including consideration of emissions which are avoided when recycling replaces primary material production, and energy from waste replaces primary fossil-based energy generation.  DEFRA will provide separate information for this purpose.  Values for avoided emissions, e.g. through recycling replacing primary material production, should not be reported within a corporate inventory of actual physical emissions and removals, but can be reported separately.</t>
  </si>
  <si>
    <t>Table 14a includes emissions related to the materials purchased by an organisation that are subsequently transferred to the waste stream for treatment or disposal, or are used in products that they supply. This includes the emissions from the following life cycle stages: extraction, primary processing, manufacturing and transportation. It excludes the use phase. The blue columns deal with the emissions for different types of sourced material. Enter the tonnes of material in the relevant blue boxes and the totals are calculated in the yellow boxes.</t>
  </si>
  <si>
    <t xml:space="preserve">All the figures in table 14a and 14b are positive numbers. This is because the recycling or energy recovery figures exclude any savings from reduced demand for primary materials and combustion of fossil fuels.  The figures do not include avoided emissions from alternative waste management, in compliance with the principle that a corporate GHG account is an inventory of actual physical emissions and removals. </t>
  </si>
  <si>
    <t>Annex 14 Scopes &amp; Boundaries:</t>
  </si>
  <si>
    <t>Has your organisation carried out a waste audit recently? This may provide further useful information, such as the composition of mixed waste sent for disposal.</t>
  </si>
  <si>
    <t>(i)  The total waste sent to landfill, recycled or composted. This can be done through sampling your waste in order to approximate total waste for each different waste treatment method.</t>
  </si>
  <si>
    <r>
      <t xml:space="preserve">3)  </t>
    </r>
    <r>
      <rPr>
        <b/>
        <sz val="10"/>
        <rFont val="Arial"/>
        <family val="2"/>
      </rPr>
      <t>Carry out a waste audit.</t>
    </r>
  </si>
  <si>
    <t>Fridges and Freezers</t>
  </si>
  <si>
    <t>Large Electrical Items</t>
  </si>
  <si>
    <t>Mixed Electrical Items</t>
  </si>
  <si>
    <t>Small Electrical Items</t>
  </si>
  <si>
    <t>Food and Drink</t>
  </si>
  <si>
    <t>Garden Material</t>
  </si>
  <si>
    <t>Mixed Food and Garden Material</t>
  </si>
  <si>
    <t>The data summarised in the table have been revised to be in line with company reporting requirements in the WRI/WBCSD GHG Protocol Scope 3 Standard.  Under this protocol, in order to avoid double-counting, the emissions associated with recycling are attributed to the user of the recycled materials, and the same attribution approach has also been applied to the emissions from energy generation from waste .  Only transportation and minimal preparation emissions are attributed to the entity disposing of the waste.  DEFRA will separately provide information on the full GHG impact of different waste disposal options.</t>
  </si>
  <si>
    <r>
      <t xml:space="preserve">Supplementary Information (not part of Scope 3) </t>
    </r>
    <r>
      <rPr>
        <b/>
        <vertAlign val="superscript"/>
        <sz val="10"/>
        <rFont val="Arial"/>
        <family val="2"/>
      </rPr>
      <t>8</t>
    </r>
  </si>
  <si>
    <t>For Open and Closed Loop Recycling, any calculation of impact should include the avoided raw material (e.g. if glass is used in aggregate, the impact is the open loop recycling emissions, minus the production of aggregates and any avoided waste management emissions).  The figures presented in the main table exclude estimates resulting from avoided raw material based on the typical/average expected situation for different waste fractions.</t>
  </si>
  <si>
    <r>
      <t xml:space="preserve">Scope 1 covers activities that are owned or controlled by an organisation that release emissions straight into the atmosphere, this includes fugitive emissions, for example air conditioning and refrigeration leaks.  Therefore, only the company or organisation that owns or controls the building should report air conditioning and refrigeration emission under their Scope 1. 
</t>
    </r>
    <r>
      <rPr>
        <i/>
        <sz val="10"/>
        <rFont val="Arial"/>
        <family val="2"/>
      </rPr>
      <t>Note:</t>
    </r>
    <r>
      <rPr>
        <sz val="10"/>
        <rFont val="Arial"/>
        <family val="2"/>
      </rPr>
      <t xml:space="preserve"> Emissions covered by this annex could also be counted/reported under the Scope 3 inventory of organisations that DO NOT own or control the building that uses the air conditioning and/or refrigeration equipment.
Scope 3  covers other indirect emissions which occur at sources that a company do not own or control.  </t>
    </r>
  </si>
  <si>
    <t>Annex 8 - Direct GHG Emissions from Use of Refrigeration, Air Conditioning Equipment and Heat Pumps</t>
  </si>
  <si>
    <r>
      <t xml:space="preserve">There are two methods presented here for the estimation of emissions from the use of refrigeration, air conditioning equipment and heat pumps. For smaller users the simple </t>
    </r>
    <r>
      <rPr>
        <b/>
        <sz val="10"/>
        <color indexed="8"/>
        <rFont val="Arial"/>
        <family val="2"/>
      </rPr>
      <t>A. Screening Method</t>
    </r>
    <r>
      <rPr>
        <sz val="10"/>
        <color indexed="8"/>
        <rFont val="Arial"/>
        <family val="2"/>
      </rPr>
      <t xml:space="preserve"> will likely be the easiest way to calculate their emissions.  Some larger users of refrigerant should have the information necessary to perform a more accurate estimation using a </t>
    </r>
    <r>
      <rPr>
        <b/>
        <sz val="10"/>
        <color indexed="8"/>
        <rFont val="Arial"/>
        <family val="2"/>
      </rPr>
      <t>B. Simplified Material Balance Method</t>
    </r>
    <r>
      <rPr>
        <sz val="10"/>
        <color indexed="8"/>
        <rFont val="Arial"/>
        <family val="2"/>
      </rPr>
      <t>.</t>
    </r>
  </si>
  <si>
    <r>
      <rPr>
        <sz val="10"/>
        <rFont val="Arial"/>
        <family val="2"/>
      </rPr>
      <t xml:space="preserve">This Screening Method will help organisations to estimate emissions from refrigeration, air conditioning and heat pumps based on the type of equipment used and emissions factors. This approach requires relatively little actual data collection however there is a high degree of uncertainty with these emission factors. Therefore if emissions from this equipment are determined to be significant when compared to your organisation's other emissions sources, then you should apply a better estimation method (e.g. a Material Balance Method). </t>
    </r>
    <r>
      <rPr>
        <b/>
        <sz val="10"/>
        <rFont val="Arial"/>
        <family val="2"/>
      </rPr>
      <t xml:space="preserve">Please note, there are extensive regulatory requirements governing the operation of stationary equipment using fluorinated greenhouse gases, including record keeping requirements for stationary refrigeration and air-conditioning equipment, heat pumps and fire protection equipment with a charge of 3kg or more. Guidance is available at:
</t>
    </r>
    <r>
      <rPr>
        <u/>
        <sz val="10"/>
        <color indexed="12"/>
        <rFont val="Arial"/>
        <family val="2"/>
      </rPr>
      <t xml:space="preserve">http://www.defra.gov.uk/environment/quality/air/fgas/index.htm
</t>
    </r>
  </si>
  <si>
    <t>The electricity conversion factors given in Table 3c represent the average carbon dioxide emission from the UK national grid per kWh of electricity used at the point of final consumption (i.e. electricity grid transmission and distribution losses are included), factoring in net imports of electricity via the interconnectors with Ireland and France*. This represents a combination of the emissions directly resulting from electricity generation (Table 3a) and from electricity grid losses (Table 3b).  The Direct GHG emission factors include only carbon dioxide, methane and nitrous oxide emissions at UK power stations (plus those from the proportion of imported electricity), with the Indirect GHG emission factors including the emissions resulting from production and delivery of fuel to these power stations (i.e. from gas rigs, refineries and collieries, etc).</t>
  </si>
  <si>
    <r>
      <rPr>
        <b/>
        <u/>
        <sz val="10"/>
        <color indexed="10"/>
        <rFont val="Arial"/>
        <family val="2"/>
      </rPr>
      <t>NOTE:</t>
    </r>
    <r>
      <rPr>
        <sz val="10"/>
        <rFont val="Arial"/>
        <family val="2"/>
      </rPr>
      <t xml:space="preserve"> Information on waste disposal previously provided in Table 9d of Annex 9 has now been moved to a separate new Annex 14.  This Annex 9 has therefore been renamed since the previous update (2011), to avoid potential confusion and for better alignment with its contents.</t>
    </r>
  </si>
  <si>
    <t xml:space="preserve">In this new Annex 14 the information for material consumption has been separated out from the emissions associated with waste disposal in order to allow separate reporting of these emission sources, in compliance with the GHG Protocol Scope 3 Standard.  This change is to bring them into alignment with the principle that a corporate GHG account is an inventory of actual emissions and removals, and should not include values for avoided emissions (e.g. savings from reduced demand for primary materials and combustion of fossil fuels). </t>
  </si>
  <si>
    <t>Defra will separately provide information on the full lifecycle of materials and the GHG emissions impact of these (e.g. consistent with PAS2050 requirements) on their website later in 2012.</t>
  </si>
  <si>
    <r>
      <rPr>
        <sz val="10"/>
        <rFont val="Arial"/>
        <family val="2"/>
      </rPr>
      <t xml:space="preserve">● To calculate GHG emissions from the use of Water, Biomass and Biofuels, see </t>
    </r>
    <r>
      <rPr>
        <u/>
        <sz val="10"/>
        <color indexed="12"/>
        <rFont val="Arial"/>
        <family val="2"/>
      </rPr>
      <t>Annex 9</t>
    </r>
  </si>
  <si>
    <t>Consequently Annex 9 has been renamed since the previous update (2011), to avoid potential confusion and for better alignment with its reduced contents.</t>
  </si>
  <si>
    <r>
      <t>The emission factors presented in this Annex have been prepared for use within company reporting in line with GHG Protocol Scope 3 Guidance (predominantly) and include total CO</t>
    </r>
    <r>
      <rPr>
        <vertAlign val="subscript"/>
        <sz val="10"/>
        <rFont val="Arial"/>
        <family val="2"/>
      </rPr>
      <t>2</t>
    </r>
    <r>
      <rPr>
        <sz val="10"/>
        <rFont val="Arial"/>
        <family val="2"/>
      </rPr>
      <t>, CH</t>
    </r>
    <r>
      <rPr>
        <vertAlign val="subscript"/>
        <sz val="10"/>
        <rFont val="Arial"/>
        <family val="2"/>
      </rPr>
      <t>4</t>
    </r>
    <r>
      <rPr>
        <sz val="10"/>
        <rFont val="Arial"/>
        <family val="2"/>
      </rPr>
      <t xml:space="preserve"> and N</t>
    </r>
    <r>
      <rPr>
        <vertAlign val="subscript"/>
        <sz val="10"/>
        <rFont val="Arial"/>
        <family val="2"/>
      </rPr>
      <t>2</t>
    </r>
    <r>
      <rPr>
        <sz val="10"/>
        <rFont val="Arial"/>
        <family val="2"/>
      </rPr>
      <t>O emissions in units of CO</t>
    </r>
    <r>
      <rPr>
        <vertAlign val="subscript"/>
        <sz val="10"/>
        <rFont val="Arial"/>
        <family val="2"/>
      </rPr>
      <t>2</t>
    </r>
    <r>
      <rPr>
        <sz val="10"/>
        <rFont val="Arial"/>
        <family val="2"/>
      </rPr>
      <t>e (CO</t>
    </r>
    <r>
      <rPr>
        <vertAlign val="subscript"/>
        <sz val="10"/>
        <rFont val="Arial"/>
        <family val="2"/>
      </rPr>
      <t>2</t>
    </r>
    <r>
      <rPr>
        <sz val="10"/>
        <rFont val="Arial"/>
        <family val="2"/>
      </rPr>
      <t xml:space="preserve"> equivalent).  Care should be taken to use equivalent emission factors (EFs) for different activities - i.e. combine only direct EFs, OR indirect EFs OR total lifecycle EFs, or emissions factors for the same Scope (as defined by the GHG Protocol). </t>
    </r>
  </si>
  <si>
    <r>
      <t>The emission factors presented in this Annex have been prepared for use within company reporting in line with GHG Protocol Scope 3 Guidance (predominantly) and include total CO</t>
    </r>
    <r>
      <rPr>
        <vertAlign val="subscript"/>
        <sz val="10"/>
        <rFont val="Arial"/>
        <family val="2"/>
      </rPr>
      <t>2</t>
    </r>
    <r>
      <rPr>
        <sz val="10"/>
        <rFont val="Arial"/>
        <family val="2"/>
      </rPr>
      <t>, CH</t>
    </r>
    <r>
      <rPr>
        <vertAlign val="subscript"/>
        <sz val="10"/>
        <rFont val="Arial"/>
        <family val="2"/>
      </rPr>
      <t>4</t>
    </r>
    <r>
      <rPr>
        <sz val="10"/>
        <rFont val="Arial"/>
        <family val="2"/>
      </rPr>
      <t xml:space="preserve"> and N</t>
    </r>
    <r>
      <rPr>
        <vertAlign val="subscript"/>
        <sz val="10"/>
        <rFont val="Arial"/>
        <family val="2"/>
      </rPr>
      <t>2</t>
    </r>
    <r>
      <rPr>
        <sz val="10"/>
        <rFont val="Arial"/>
        <family val="2"/>
      </rPr>
      <t>O emissions in units of CO</t>
    </r>
    <r>
      <rPr>
        <vertAlign val="subscript"/>
        <sz val="10"/>
        <rFont val="Arial"/>
        <family val="2"/>
      </rPr>
      <t>2</t>
    </r>
    <r>
      <rPr>
        <sz val="10"/>
        <rFont val="Arial"/>
        <family val="2"/>
      </rPr>
      <t>e (CO</t>
    </r>
    <r>
      <rPr>
        <vertAlign val="subscript"/>
        <sz val="10"/>
        <rFont val="Arial"/>
        <family val="2"/>
      </rPr>
      <t>2</t>
    </r>
    <r>
      <rPr>
        <sz val="10"/>
        <rFont val="Arial"/>
        <family val="2"/>
      </rPr>
      <t xml:space="preserve"> equivalent). </t>
    </r>
  </si>
  <si>
    <r>
      <t>Table 14a provides emissions factors for reporting on emissions from material consumption. Table 14b provides emissions factors for reporting on emissions from waste disposal. These emissions fall into the Scope 3 emissions of a reporting company for companies that are not directly involved in/controlling the waste disposal process</t>
    </r>
    <r>
      <rPr>
        <b/>
        <sz val="10"/>
        <rFont val="Arial"/>
        <family val="2"/>
      </rPr>
      <t>.</t>
    </r>
    <r>
      <rPr>
        <sz val="10"/>
        <rFont val="Arial"/>
        <family val="2"/>
      </rPr>
      <t xml:space="preserve"> The material emission factors provided are averages and may differ from the emissions associated with the specific materials consumed (or disposed of) by the reporting company. Supplier-specific emission factors would be more accurate, where such primary data is available.  The figures will also contain some double counting for companies involved in producing the given materials.  All figures should therefore be seen as approximate.</t>
    </r>
  </si>
  <si>
    <t xml:space="preserve">http://www.decc.gov.uk/en/content/cms/statistics/publications/dukes/dukes.aspx </t>
  </si>
  <si>
    <r>
      <rPr>
        <sz val="10"/>
        <rFont val="Arial"/>
        <family val="2"/>
      </rPr>
      <t xml:space="preserve">Organisations should only use the 'Renewables' factor for reporting emissions from electricity generated from owned or controlled renewable sources backed by Renewable Energy Guarantee of Origin (REGOs) certificates. Please refer to Annex G of the Defra Guidance for further guidance on reporting renewable energy: </t>
    </r>
    <r>
      <rPr>
        <u/>
        <sz val="10"/>
        <color indexed="12"/>
        <rFont val="Arial"/>
        <family val="2"/>
      </rPr>
      <t>http://www.defra.gov.uk/environment/economy/business-efficiency/reporting/</t>
    </r>
  </si>
  <si>
    <t>Only the weight of the cargo being transported should be used when calculating emissions from shipping. The weight of the ship (as incorporated into deadweight tonnage) should not be included in the emissions calculation.</t>
  </si>
  <si>
    <t>(ii) Renewable energy statistics:</t>
  </si>
  <si>
    <t>(i) the Renewable Transport Fuel Obligation (RTFO):</t>
  </si>
  <si>
    <r>
      <t xml:space="preserve">* </t>
    </r>
    <r>
      <rPr>
        <b/>
        <sz val="10"/>
        <rFont val="Arial"/>
        <family val="2"/>
      </rPr>
      <t>Note:</t>
    </r>
    <r>
      <rPr>
        <sz val="10"/>
        <rFont val="Arial"/>
        <family val="2"/>
      </rPr>
      <t xml:space="preserve"> </t>
    </r>
    <r>
      <rPr>
        <i/>
        <sz val="10"/>
        <rFont val="Arial"/>
        <family val="2"/>
      </rPr>
      <t xml:space="preserve">In the UK biofuels are added to virtually all of the transport fuel sold by filling stations (and by most fuel wholesalers) and this has the effect of slightly reducing the greenhouse gas emissions of the fuel. This is reflected in the emission factors above. For fuel purchased at filling stations or obtained from private commercial refuelling  you should use the factor labelled "average biofuel blend" unless you know the biofuel content is higher or lower than average. In this latter case, if you are purchasing pure petrol or diesel which you know has </t>
    </r>
    <r>
      <rPr>
        <b/>
        <i/>
        <sz val="10"/>
        <rFont val="Arial"/>
        <family val="2"/>
      </rPr>
      <t>not</t>
    </r>
    <r>
      <rPr>
        <i/>
        <sz val="10"/>
        <rFont val="Arial"/>
        <family val="2"/>
      </rPr>
      <t xml:space="preserve"> been blended with biofuels then you should use the factor labelled "100% mineral fuel", or alternatively use the bespoke biofuel blend calculations provided in Annex 9, Table 9b.
The "average biofuel blend" emission factors calculated here are for diesel and petrol supplied at public retail and private commercial refuelling stations, factoring in the biodiesel supplied in the UK as a proportion of the total supply of diesel+biodiesel (3.6% by unit volume, 3.3% by unit energy), and the bioethanol supplied in the UK as a proportion of the total supply of petrol+bioethanol (= 2.9% by unit volume, 1.9% by unit energy). These estimates have been made based on the most recently available reports on:</t>
    </r>
  </si>
  <si>
    <t xml:space="preserve"> -216 (Mix'd Col's)</t>
  </si>
  <si>
    <t xml:space="preserve"> -272 (Compost)</t>
  </si>
  <si>
    <t xml:space="preserve"> -265 (AD)</t>
  </si>
  <si>
    <t>No data</t>
  </si>
  <si>
    <t>Construction, Demolition and Excavation: Average</t>
  </si>
  <si>
    <t>Construction, Demolition and Excavation: Asbestos</t>
  </si>
  <si>
    <t>Construction, Demolition and Excavation: Asphalt</t>
  </si>
  <si>
    <t>Construction, Demolition and Excavation: Bricks</t>
  </si>
  <si>
    <t>Construction, Demolition and Excavation: Concrete</t>
  </si>
  <si>
    <t>Construction, Demolition and Excavation: Insulation</t>
  </si>
  <si>
    <t>Construction, Demolition and Excavation: Metals</t>
  </si>
  <si>
    <t>Construction, Demolition and Excavation: Soils</t>
  </si>
  <si>
    <t>0.05-0.5</t>
  </si>
  <si>
    <t>0.2-6.0</t>
  </si>
  <si>
    <t>50-2,000</t>
  </si>
  <si>
    <t>10-10,000</t>
  </si>
  <si>
    <t>0.5-100</t>
  </si>
  <si>
    <t>10-2,000</t>
  </si>
  <si>
    <t>0.5-1.5</t>
  </si>
  <si>
    <r>
      <rPr>
        <sz val="10"/>
        <rFont val="Arial"/>
        <family val="2"/>
      </rPr>
      <t>1. Your organisation - Organisations that wish to calculate the greenhouse gas emissions they are responsible for should make use of these conversion factors. Refer to Defra's website for guidance on how to measure and report GHG emissions in a clear and consistent manner:</t>
    </r>
    <r>
      <rPr>
        <u/>
        <sz val="10"/>
        <color indexed="12"/>
        <rFont val="Arial"/>
        <family val="2"/>
      </rPr>
      <t xml:space="preserve">
http://www.defra.gov.uk/environment/economy/business-efficiency/reporting/</t>
    </r>
  </si>
  <si>
    <r>
      <rPr>
        <sz val="10"/>
        <rFont val="Arial"/>
        <family val="2"/>
      </rPr>
      <t xml:space="preserve">2. Your personal carbon footprint - Individuals who wish to calculate the carbon footprint from their day-to-day activity may be interested in the Government's Act on CO2 Calculator: </t>
    </r>
    <r>
      <rPr>
        <u/>
        <sz val="10"/>
        <color indexed="12"/>
        <rFont val="Arial"/>
        <family val="2"/>
      </rPr>
      <t xml:space="preserve">
http://carboncalculator.direct.gov.uk/index.html</t>
    </r>
  </si>
  <si>
    <r>
      <rPr>
        <sz val="10"/>
        <rFont val="Arial"/>
        <family val="2"/>
      </rPr>
      <t xml:space="preserve">The Publicly Available Specification (PAS): 2050 provides a method for measuring the lifecycle greenhouse gas emissions from goods and services. It is available at </t>
    </r>
    <r>
      <rPr>
        <u/>
        <sz val="10"/>
        <color indexed="12"/>
        <rFont val="Arial"/>
        <family val="2"/>
      </rPr>
      <t>http://www.bsigroup.com/en/Standards-and-Publications/How-we-can-help-you/Professional-Stan</t>
    </r>
  </si>
  <si>
    <r>
      <rPr>
        <sz val="10"/>
        <rFont val="Arial"/>
        <family val="2"/>
      </rPr>
      <t>If you generate electricity from 'owned or controlled' renewable sources backed by Renewable Energy Guarantee of Origin (REGOs) within the UK, you should account for these emissions using the 'Renewables' factor. Please see Annex G in Defra's Guidance on how to measure and report your GHG emissions for an explanation of how to report on-site generated renewable energy:</t>
    </r>
    <r>
      <rPr>
        <u/>
        <sz val="10"/>
        <color indexed="12"/>
        <rFont val="Arial"/>
        <family val="2"/>
      </rPr>
      <t xml:space="preserve">
http://www.defra.gov.uk/environment/economy/business-efficiency/reporting/</t>
    </r>
  </si>
  <si>
    <r>
      <rPr>
        <sz val="10"/>
        <rFont val="Arial"/>
        <family val="2"/>
      </rPr>
      <t xml:space="preserve">The conversion factors in Table 5b above incorporate (GWP) values published by the IPCC in its Fourth Assessment Report (Working Group I Report "The Physical Science Basis", 2007, available at: </t>
    </r>
    <r>
      <rPr>
        <u/>
        <sz val="10"/>
        <color indexed="12"/>
        <rFont val="Arial"/>
        <family val="2"/>
      </rPr>
      <t>http://www.ipcc.ch/ipccreports/ar4-wg1.htm</t>
    </r>
    <r>
      <rPr>
        <sz val="10"/>
        <rFont val="Arial"/>
        <family val="2"/>
      </rPr>
      <t>).</t>
    </r>
  </si>
  <si>
    <r>
      <t xml:space="preserve">* </t>
    </r>
    <r>
      <rPr>
        <b/>
        <sz val="10"/>
        <rFont val="Arial"/>
        <family val="2"/>
      </rPr>
      <t>Note:</t>
    </r>
    <r>
      <rPr>
        <sz val="10"/>
        <rFont val="Arial"/>
        <family val="2"/>
      </rPr>
      <t xml:space="preserve"> </t>
    </r>
    <r>
      <rPr>
        <i/>
        <sz val="10"/>
        <rFont val="Arial"/>
        <family val="2"/>
      </rPr>
      <t xml:space="preserve">In the UK biofuels are added to virtually all of the transport fuel sold by filling stations (and by most fuel wholesalers) and this has the effect of slightly reducing the greenhouse gas emissions of the fuel. This is reflected in the emission factors above. For fuel purchased at filling stations or obtained from private commercial refuelling  you should use the factor labelled "average biofuel blend" unless you know the biofuel content is higher or lower than average. In this latter case, if you are purchasing pure petrol or diesel which you know has </t>
    </r>
    <r>
      <rPr>
        <b/>
        <i/>
        <sz val="10"/>
        <rFont val="Arial"/>
        <family val="2"/>
      </rPr>
      <t>not</t>
    </r>
    <r>
      <rPr>
        <i/>
        <sz val="10"/>
        <rFont val="Arial"/>
        <family val="2"/>
      </rPr>
      <t xml:space="preserve"> been blended with biofuels then you should use the factor labelled "100% mineral fuel", or alternatively use the bespoke biofuel blend calculations provided in Annex 9, Table 9b.
The "average biofuel blend" emission factors calculated here are for diesel and petrol supplied at public retail and private commercial refuelling stations, factoring in the biodiesel supplied in the UK as a proportion of the total supply of diesel+biodiesel (=3.6% by unit volume, 3.3% by unit energy), and the bioethanol supplied in the UK as a proportion of the total supply of petrol+bioethanol (=2.9% by unit volume, 1.9% by unit energy). These estimates have been made based on the most recently available reports on:</t>
    </r>
  </si>
  <si>
    <r>
      <rPr>
        <sz val="10"/>
        <rFont val="Arial"/>
        <family val="2"/>
      </rPr>
      <t xml:space="preserve">The emission factor for coach transport is the figure from the National Express Group, available at: </t>
    </r>
    <r>
      <rPr>
        <u/>
        <sz val="10"/>
        <color indexed="12"/>
        <rFont val="Arial"/>
        <family val="2"/>
      </rPr>
      <t>http://www.nationalexpressgroup.com/ourway/climatechange.aspx</t>
    </r>
    <r>
      <rPr>
        <sz val="10"/>
        <rFont val="Arial"/>
        <family val="2"/>
      </rPr>
      <t>. National Express are responsible for the majority of long-distance coach services in the UK</t>
    </r>
  </si>
  <si>
    <r>
      <rPr>
        <sz val="10"/>
        <rFont val="Arial"/>
        <family val="2"/>
      </rPr>
      <t xml:space="preserve">The national rail factor refers to an average emission per passenger kilometre for diesel and electric trains in 2009/10. The CO2 value for passenger rail is based on currently available information on CO2 emissions by diesel and electric passenger trains in the UK in 2009/10 produced by ORR (Office of the Rail Regulator) and is available in Chapter 9 of National Rail Trends at </t>
    </r>
    <r>
      <rPr>
        <u/>
        <sz val="10"/>
        <color indexed="12"/>
        <rFont val="Arial"/>
        <family val="2"/>
      </rPr>
      <t xml:space="preserve">http://www.rail-reg.gov.uk/server/show/nav.2026
</t>
    </r>
    <r>
      <rPr>
        <sz val="10"/>
        <rFont val="Arial"/>
        <family val="2"/>
      </rPr>
      <t>Emission factors for freight rail (from the same source) are provided in Annex 7, Table 7f.</t>
    </r>
  </si>
  <si>
    <r>
      <rPr>
        <sz val="10"/>
        <rFont val="Arial"/>
        <family val="2"/>
      </rPr>
      <t xml:space="preserve">The emission factor for international rail is based on  electricity grid average emission factors.  Eurostar's published figures differ from the figure quoted in the table above as they are calculated using the individual conversion factors as specified by each electricity supplier across each network section upon which they operate. For further information please visit: 
</t>
    </r>
    <r>
      <rPr>
        <u/>
        <sz val="10"/>
        <color indexed="12"/>
        <rFont val="Arial"/>
        <family val="2"/>
      </rPr>
      <t>http://www.eurostar.com/UK/uk/leisure/about_eurostar/environment/greener_than_flying.jsp</t>
    </r>
  </si>
  <si>
    <r>
      <rPr>
        <sz val="10"/>
        <rFont val="Arial"/>
        <family val="2"/>
      </rPr>
      <t xml:space="preserve">The light rail and tram factors were based on an average of factors for the Docklands Light Rail (DLR) service, the Manchester Metrolink, Tyne and Wear Metro, Glasgow Underground, Supertram, Midland Metro and the Croydon Tramlink.  The factors for the Tyne and Wear, Glasgow, Midland, Supertram and Manchester tram and light rail systems were based on annual electricity consumption and passenger km data provided by the network operators in 2008 (referring mostly to consumption in 2007/08) and a CO2 emission factor for grid rolling average electricity from Table 3c. DLR and Croydon Tramlink figures were recalculated using the updated 2010 grid rolling average from those available in the Transport for London 2011 Health, Safety and Environment Report: </t>
    </r>
    <r>
      <rPr>
        <u/>
        <sz val="10"/>
        <color indexed="12"/>
        <rFont val="Arial"/>
        <family val="2"/>
      </rPr>
      <t>http://www.tfl.gov.uk/assets/downloads/corporate/tfl-health-safety-and-environment-report-2011.pdf</t>
    </r>
  </si>
  <si>
    <r>
      <rPr>
        <sz val="10"/>
        <rFont val="Arial"/>
        <family val="2"/>
      </rPr>
      <t xml:space="preserve">The 109% uplift factor comes from the IPCC Aviation and the global Atmosphere 8.2.2.3 , which states that 9-10% should be added to take into account non-direct routes (i.e. not along the straight line great circle distances between destinations) and delays/circling:  
</t>
    </r>
    <r>
      <rPr>
        <u/>
        <sz val="10"/>
        <color indexed="12"/>
        <rFont val="Arial"/>
        <family val="2"/>
      </rPr>
      <t>http://www.ipcc.ch/ipccreports/sres/aviation/121.htm#8223</t>
    </r>
    <r>
      <rPr>
        <sz val="10"/>
        <rFont val="Arial"/>
        <family val="2"/>
      </rPr>
      <t xml:space="preserve">
Airline industry representatives have indicated that the percentage uplift for short-haul flights will be higher and for long-haul flights will be lower, however specific data is not currently available to provide separate factors. This is under investigation for future versions of these guidelines.
Note that this factor is unrelated to the radiative forcing factor outlined in note 11.</t>
    </r>
  </si>
  <si>
    <r>
      <rPr>
        <sz val="10"/>
        <rFont val="Arial"/>
        <family val="2"/>
      </rPr>
      <t xml:space="preserve">Scope 1: Direct emissions of CO2, CH4 and N2O from the combustion of fuel from owned/controlled transport.
Scope 3: Indirect emissions associated with the extraction and transport of primary fuels as well as the refining, distribution, storage and retail of finished fuels. Emission factors are based on data from the JEC Well-To-Wheels study, for further information see:  </t>
    </r>
    <r>
      <rPr>
        <u/>
        <sz val="10"/>
        <color indexed="12"/>
        <rFont val="Arial"/>
        <family val="2"/>
      </rPr>
      <t>http://iet.jrc.ec.europa.eu/about-jec/</t>
    </r>
  </si>
  <si>
    <r>
      <rPr>
        <b/>
        <sz val="10"/>
        <rFont val="Arial"/>
        <family val="2"/>
      </rPr>
      <t>Water</t>
    </r>
    <r>
      <rPr>
        <sz val="10"/>
        <rFont val="Arial"/>
        <family val="2"/>
      </rPr>
      <t xml:space="preserve">
Scope 3: Emissions of greenhouse gases associated with the supply and treatment of water and the industry’s buildings and transport.
</t>
    </r>
    <r>
      <rPr>
        <b/>
        <sz val="10"/>
        <rFont val="Arial"/>
        <family val="2"/>
      </rPr>
      <t>Biofuels</t>
    </r>
    <r>
      <rPr>
        <sz val="10"/>
        <rFont val="Arial"/>
        <family val="2"/>
      </rPr>
      <t xml:space="preserve">
Scope 1: Direct emissions of CH4 and N2O from the combustion of fuel (CO2 emissions are set to 0 for biofuels, and reported separately)
Scope 3: Indirect emissions associated with the production and transport of primary fuels as well as the refining, distribution, storage and retail of finished 
              fuels. For further information see </t>
    </r>
    <r>
      <rPr>
        <u/>
        <sz val="10"/>
        <color indexed="12"/>
        <rFont val="Arial"/>
        <family val="2"/>
      </rPr>
      <t xml:space="preserve">http://iet.jrc.ec.europa.eu/about-jec/
</t>
    </r>
    <r>
      <rPr>
        <sz val="10"/>
        <rFont val="Arial"/>
        <family val="2"/>
      </rPr>
      <t xml:space="preserve">Outside of Scopes: Emissions data for direct CO2 emissions from biologically sequestered carbon (e.g. CO2 from burning biomass/biofuels) are reported 
              separately from the scopes. </t>
    </r>
    <r>
      <rPr>
        <b/>
        <sz val="10"/>
        <rFont val="Arial"/>
        <family val="2"/>
      </rPr>
      <t/>
    </r>
  </si>
  <si>
    <r>
      <rPr>
        <sz val="10"/>
        <rFont val="Arial"/>
        <family val="2"/>
      </rPr>
      <t xml:space="preserve">The Total GHG emissions outside of Scope 1, 2 and 3 is the actual amount of CO2 emitted by the biofuel when combusted.  This will be equivalent to the CO2 absorbed in the growth of the feedstock used to produce the fuel.  CO2 emission factors are based on information from the BIOMASS Energy Centre (BEC). BEC is owned and managed by the UK Forestry Commission, via Forest Research, its research agency. Data on the direct emissions of biofuels is available at: </t>
    </r>
    <r>
      <rPr>
        <u/>
        <sz val="10"/>
        <color indexed="12"/>
        <rFont val="Arial"/>
        <family val="2"/>
      </rPr>
      <t>http://www.biomassenergycentre.org.uk/portal/page?_pageid=75,163182&amp;_dad=portal&amp;_schema=PORTAL</t>
    </r>
  </si>
  <si>
    <r>
      <rPr>
        <sz val="10"/>
        <rFont val="Arial"/>
        <family val="2"/>
      </rPr>
      <t xml:space="preserve">The figure for grasses/straw and biogas (= 60% CH4, 40% CO2) is based on the figure from the BIOMASS Energy Centre (BEC). BEC is owned and managed by the UK Forestry Commission, via Forest Research, its research agency. Fuel property data on a range of other wood and other heating fuels is available at: </t>
    </r>
    <r>
      <rPr>
        <u/>
        <sz val="10"/>
        <color indexed="12"/>
        <rFont val="Arial"/>
        <family val="2"/>
      </rPr>
      <t>http://www.biomassenergycentre.org.uk/portal/page?_pageid=75,20041&amp;_dad=portal&amp;_schema=PORTAL</t>
    </r>
    <r>
      <rPr>
        <sz val="10"/>
        <rFont val="Arial"/>
        <family val="2"/>
      </rPr>
      <t xml:space="preserve">, and </t>
    </r>
  </si>
  <si>
    <r>
      <rPr>
        <sz val="10"/>
        <rFont val="Arial"/>
        <family val="2"/>
      </rPr>
      <t xml:space="preserve">The Total GHG emissions outside of Scope 1, 2 and 3 is the actual amount of CO2 emitted by the biomass when combusted.  This will be equivalent to the CO2 absorbed in the growth of the biomass. CO2 emission factors are based on information from the BIOMASS Energy Centre (BEC). BEC is owned and managed by the UK Forestry Commission, via Forest Research, its research agency. Data on the direct emissions of biomass and biogas is available at: </t>
    </r>
    <r>
      <rPr>
        <u/>
        <sz val="10"/>
        <color indexed="12"/>
        <rFont val="Arial"/>
        <family val="2"/>
      </rPr>
      <t>http://www.biomassenergycentre.org.uk/portal/page?_pageid=75,163182&amp;_dad=portal&amp;_schema=PORTAL</t>
    </r>
  </si>
  <si>
    <r>
      <rPr>
        <sz val="10"/>
        <rFont val="Arial"/>
        <family val="2"/>
      </rPr>
      <t xml:space="preserve">Emission factor data is from the International Energy Agency (IEA) Data Services, 2011 for "CO2 Emissions per kWh from electricity and heat generation" and mainly sourced from the GHG Protocol website, </t>
    </r>
    <r>
      <rPr>
        <u/>
        <sz val="10"/>
        <color indexed="12"/>
        <rFont val="Arial"/>
        <family val="2"/>
      </rPr>
      <t>http://www.ghgprotocol.org/calculation-tools</t>
    </r>
  </si>
  <si>
    <r>
      <rPr>
        <sz val="10"/>
        <rFont val="Arial"/>
        <family val="2"/>
      </rPr>
      <t>Defra (</t>
    </r>
    <r>
      <rPr>
        <u/>
        <sz val="10"/>
        <color indexed="12"/>
        <rFont val="Arial"/>
        <family val="2"/>
      </rPr>
      <t>Enviro</t>
    </r>
    <r>
      <rPr>
        <u/>
        <sz val="10"/>
        <color indexed="12"/>
        <rFont val="Arial"/>
        <family val="2"/>
      </rPr>
      <t>.Statistics@defra.gsi.gov.uk</t>
    </r>
    <r>
      <rPr>
        <sz val="10"/>
        <rFont val="Arial"/>
        <family val="2"/>
      </rPr>
      <t>) is able to supply more detailed factors by the 6 Kyoto GHGs to complement those presented here.</t>
    </r>
  </si>
  <si>
    <r>
      <rPr>
        <sz val="10"/>
        <rFont val="Arial"/>
        <family val="2"/>
      </rPr>
      <t xml:space="preserve">For further information on the factors in table 14a and 14b, please refer to the methodology paper for the 2012 update, which will be made available from:
</t>
    </r>
    <r>
      <rPr>
        <u/>
        <sz val="10"/>
        <color indexed="12"/>
        <rFont val="Arial"/>
        <family val="2"/>
      </rPr>
      <t>http://www.defra.gov.uk/environment/economy/business-efficiency/reporting</t>
    </r>
  </si>
  <si>
    <r>
      <rPr>
        <sz val="10"/>
        <rFont val="Arial"/>
        <family val="2"/>
      </rPr>
      <t xml:space="preserve">More information on WRAP can be found at: </t>
    </r>
    <r>
      <rPr>
        <u/>
        <sz val="10"/>
        <color indexed="12"/>
        <rFont val="Arial"/>
        <family val="2"/>
      </rPr>
      <t>http://www.wrap.org.uk/</t>
    </r>
  </si>
  <si>
    <r>
      <rPr>
        <sz val="10"/>
        <rFont val="Arial"/>
        <family val="2"/>
      </rPr>
      <t xml:space="preserve">There have been significant changes to the methodologies and assumptions used in deriving the emission factors between the previous (2011) and the current (2012) update.  As a result, some of the factors have changed significantly.  Further more detailed information will be provided in the methodology paper for the 2012 update to be made available from Defra's website at: </t>
    </r>
    <r>
      <rPr>
        <u/>
        <sz val="10"/>
        <color indexed="12"/>
        <rFont val="Arial"/>
        <family val="2"/>
      </rPr>
      <t>http://www.defra.gov.uk/environment/economy/business-efficiency/reporting</t>
    </r>
  </si>
  <si>
    <r>
      <rPr>
        <sz val="10"/>
        <rFont val="Arial"/>
        <family val="2"/>
      </rPr>
      <t xml:space="preserve">When calculating the impact of reuse of clothing, a critical issue is the propensity of reused items to displace new items.  For more information on this topic refer to: </t>
    </r>
    <r>
      <rPr>
        <u/>
        <sz val="10"/>
        <color indexed="12"/>
        <rFont val="Arial"/>
        <family val="2"/>
      </rPr>
      <t xml:space="preserve">http://www.wrap.org.uk/content/environmental-and-economic-benefits-re-use </t>
    </r>
  </si>
  <si>
    <r>
      <rPr>
        <sz val="10"/>
        <rFont val="Arial"/>
        <family val="2"/>
      </rPr>
      <t xml:space="preserve">Water UK Sustainability Indicators 2009/10, available at: </t>
    </r>
    <r>
      <rPr>
        <u/>
        <sz val="10"/>
        <color indexed="12"/>
        <rFont val="Arial"/>
        <family val="2"/>
      </rPr>
      <t xml:space="preserve">
http://www.water.org.uk/home/news/press-releases/sustainability-indicators-09-10</t>
    </r>
  </si>
  <si>
    <t>To be consistent with the way in which the GHG Protocol Scope 3 Standard treats the emissions from recycled material, the emissions associated with EfW are not attributed to the entity with disposes of the waste.  The emissions from combustion are therefore excluded in this column.  DEFRA will provide separate Annexes later in 2012 which will include information suitable for lifecycle based assessments and for PAS 2050 compliant reporting.</t>
  </si>
  <si>
    <r>
      <t xml:space="preserve">This annex also includes a number of activities that are also covered in other annexes, such as coal, fuels refined from crude oil, mains electricity, gas, water and for various modes of transport. </t>
    </r>
    <r>
      <rPr>
        <b/>
        <sz val="10"/>
        <rFont val="Arial"/>
        <family val="2"/>
      </rPr>
      <t xml:space="preserve">If you have more specific/detailed information for such activities that will enable you to make calculations of emissions using the emission factors in the other annexes these should be used in preference to the factors in this annex as they will be more specific. </t>
    </r>
    <r>
      <rPr>
        <sz val="10"/>
        <rFont val="Arial"/>
        <family val="2"/>
      </rPr>
      <t>However, the information in this annex may still be useful for a rough initial calculation of the relative importance of these activities in the first instance.</t>
    </r>
  </si>
  <si>
    <t>Public administration and defence</t>
  </si>
  <si>
    <t>These emission factors relate to the supply and distribution of energy products for general consumption, and take into account emissions relating to the extraction and processing of the energy carriers (e.g. oil refineries).  Except in the case of electricity, they do not include emissions relating to your company's use of the energy (for which see primarily Annex 1).  In the case of electricity, these factors include the emissions relating to the production of the fuels used to generate the electricity, which is consistent with the basis of the Grand Total GHG emission factors shown in Annex 3.</t>
  </si>
  <si>
    <t>Kilowatt-hour, kWh</t>
  </si>
  <si>
    <r>
      <t>Indirect (Scope 3) emission factors for different countries were estimated as being roughly a similar ratio CO</t>
    </r>
    <r>
      <rPr>
        <vertAlign val="subscript"/>
        <sz val="10"/>
        <rFont val="Arial"/>
        <family val="2"/>
      </rPr>
      <t>2</t>
    </r>
    <r>
      <rPr>
        <sz val="10"/>
        <rFont val="Arial"/>
        <family val="2"/>
      </rPr>
      <t xml:space="preserve"> emission factors as for the UK (which is 13.6%), in the absence of other information.</t>
    </r>
  </si>
  <si>
    <r>
      <t xml:space="preserve">(ii) Use the total amount of blended fuel in the calculation together with Table 9b, Part (iii).  The combined emission factor (EF) is calculated by the excel spreadsheet  automatically following your entry of the % biofuel blended with conventional fuel and entry of the  total amount of biofuel/conventional fuel blend.  For an X% blend of biofuel with conventional fuel the combined emission factor is calculated as follows:
</t>
    </r>
    <r>
      <rPr>
        <b/>
        <sz val="10"/>
        <rFont val="Arial"/>
        <family val="2"/>
      </rPr>
      <t>Total EF for X% biofuel/conventional fuel blend = X% x biofuel EF + (1-X%) x conventional fuel EF</t>
    </r>
  </si>
  <si>
    <r>
      <t xml:space="preserve">NOTE: </t>
    </r>
    <r>
      <rPr>
        <b/>
        <sz val="10"/>
        <rFont val="Arial"/>
        <family val="2"/>
      </rPr>
      <t>Please use EITHER Part (i) + Part (ii), OR Part (iii) to calculate emissions to avoid double-counting. (</t>
    </r>
    <r>
      <rPr>
        <b/>
        <sz val="9"/>
        <rFont val="Arial"/>
        <family val="2"/>
      </rPr>
      <t>More information is also provided on the use of these tables in the introduction to the Annex.)</t>
    </r>
  </si>
  <si>
    <r>
      <t>The emission factors per vehicle-km provided in the table may be converted to factors per passenger-km for comparison with statistics from other modes of transport using the vehicle occupancy (number of passengers) - e.g. kgCO</t>
    </r>
    <r>
      <rPr>
        <vertAlign val="subscript"/>
        <sz val="10"/>
        <rFont val="Arial"/>
        <family val="2"/>
      </rPr>
      <t>2</t>
    </r>
    <r>
      <rPr>
        <sz val="10"/>
        <rFont val="Arial"/>
        <family val="2"/>
      </rPr>
      <t xml:space="preserve"> per vehicle-km  / occupancy factor = kgCO</t>
    </r>
    <r>
      <rPr>
        <vertAlign val="subscript"/>
        <sz val="10"/>
        <rFont val="Arial"/>
        <family val="2"/>
      </rPr>
      <t>2</t>
    </r>
    <r>
      <rPr>
        <sz val="10"/>
        <rFont val="Arial"/>
        <family val="2"/>
      </rPr>
      <t xml:space="preserve"> per passenger-km. According to DfT statistics from the National Travel Survey, the average car/van occupancy in 2010 across all journey types was 1.564 passengers per car/van.  Average occupancy can vary significantly for different trip purposes, for example the equivalent average car/van occupancy for business related travel/commuting was only ~1.174 in 2010.  This latter figure is the most relevant for company reporting of business related travel in the absence of company-specific information.</t>
    </r>
  </si>
  <si>
    <t>Emission factors for taxis were estimated on the basis of an average of the emission factors of medium and large cars from Table 6c and occupancy of 1.4 (CfIT, 2002).  The emission factors for black cabs are based on the large car emission factor (consistent with the VCA  dataset for London Taxis International vehicles) and an average passenger occupancy of 1.5 (average 2.5 people per cab from LTI website, 2008).  
Taxi emissions factors do not factor in cruising (i.e. non-revenue) emissions, so are likely to be under-estimates.  However, information on the significance of this activity is not currently available. This aspect will be reconsidered for future updates to the emission factors.</t>
  </si>
  <si>
    <r>
      <rPr>
        <b/>
        <sz val="10"/>
        <color indexed="10"/>
        <rFont val="Arial"/>
        <family val="2"/>
      </rPr>
      <t>NOTE:</t>
    </r>
    <r>
      <rPr>
        <sz val="10"/>
        <rFont val="Arial"/>
        <family val="2"/>
      </rPr>
      <t xml:space="preserve"> </t>
    </r>
    <r>
      <rPr>
        <b/>
        <sz val="10"/>
        <rFont val="Arial"/>
        <family val="2"/>
      </rPr>
      <t xml:space="preserve">Please use EITHER Table 3a + Table 3b, OR Table 3c to calculate emissions from electricity to avoid double-counting. 
</t>
    </r>
    <r>
      <rPr>
        <b/>
        <sz val="9"/>
        <rFont val="Arial"/>
        <family val="2"/>
      </rPr>
      <t>(More information is also provided on the use of these tables in the introduction to the Annex.)</t>
    </r>
  </si>
  <si>
    <t>The emission factors have been calculated according to the 1/3:2/3 Method (DUKES). Under the UK’s Climate Change Agreements (CCAs), this method used to apportion fuel use to heat and power assumes that twice as many units of fuel are required to generate each unit of electricity than are required to generate each unit of heat. This follows from the observation that the efficiency of the generation of electricity (at electricity only generating plant) varies from as little as 25% to 50%, while the efficiency of the generation of heat in fired boilers ranges from 50% to about 90%. This method is also outlined/applied in Annex 2.</t>
  </si>
  <si>
    <t xml:space="preserve">The Department for Transport provides guidance to help companies report their work-related travel: </t>
  </si>
  <si>
    <r>
      <t>These conversion factors allow activity data (e.g. litres of fuel used, number of miles driven, tonnes of waste sent to landfill) to be converted into kilograms of carbon dioxide equivalent (CO</t>
    </r>
    <r>
      <rPr>
        <vertAlign val="subscript"/>
        <sz val="10"/>
        <rFont val="Arial"/>
        <family val="2"/>
      </rPr>
      <t>2</t>
    </r>
    <r>
      <rPr>
        <sz val="10"/>
        <rFont val="Arial"/>
        <family val="2"/>
      </rPr>
      <t>e). CO</t>
    </r>
    <r>
      <rPr>
        <vertAlign val="subscript"/>
        <sz val="10"/>
        <rFont val="Arial"/>
        <family val="2"/>
      </rPr>
      <t>2</t>
    </r>
    <r>
      <rPr>
        <sz val="10"/>
        <rFont val="Arial"/>
        <family val="2"/>
      </rPr>
      <t xml:space="preserve">e is  a universal unit of measurement that allows the global warming potential of different GHGs to be compared.  </t>
    </r>
  </si>
  <si>
    <t>vi. The source categories for emissions resulting from different refrigeration and air conditioning equipment have been updated in Annex 8 to reflect the updated characterisation in the UK National Atmospheric Emissions Inventory.</t>
  </si>
  <si>
    <t>vii. The emissions factors for waste in Annex 9 have been moved to Annex 14 and split out into Material Consumption and Material Waste Disposal components.  The range of materials covered in the new Annex 14 tables has also been expanded (as well as updated /amended) to include a wider range of materials and also products, based on information on new analysis provided by WRAP.</t>
  </si>
  <si>
    <t>Material</t>
  </si>
  <si>
    <t>Year</t>
  </si>
  <si>
    <r>
      <t>Scope 2, 3</t>
    </r>
    <r>
      <rPr>
        <b/>
        <vertAlign val="superscript"/>
        <sz val="10"/>
        <rFont val="Arial"/>
        <family val="2"/>
      </rPr>
      <t>4</t>
    </r>
  </si>
  <si>
    <r>
      <rPr>
        <sz val="10"/>
        <rFont val="Arial"/>
        <family val="2"/>
      </rPr>
      <t>Emission factor data is from the International Energy Agency (IEA) Data Services, 2011 for "CO</t>
    </r>
    <r>
      <rPr>
        <vertAlign val="subscript"/>
        <sz val="10"/>
        <rFont val="Arial"/>
        <family val="2"/>
      </rPr>
      <t>2</t>
    </r>
    <r>
      <rPr>
        <sz val="10"/>
        <rFont val="Arial"/>
        <family val="2"/>
      </rPr>
      <t xml:space="preserve"> Emissions per kWh from electricity and heat generation" and mainly sourced from the GHG Protocol website, </t>
    </r>
    <r>
      <rPr>
        <u/>
        <sz val="10"/>
        <color indexed="12"/>
        <rFont val="Arial"/>
        <family val="2"/>
      </rPr>
      <t>http://www.ghgprotocol.org/calculation-tools</t>
    </r>
  </si>
  <si>
    <r>
      <t xml:space="preserve">Total Indirect GHG </t>
    </r>
    <r>
      <rPr>
        <b/>
        <vertAlign val="superscript"/>
        <sz val="10"/>
        <color indexed="9"/>
        <rFont val="Arial"/>
        <family val="2"/>
      </rPr>
      <t>3</t>
    </r>
  </si>
  <si>
    <t>These indirect GHG emissions are due to upstream emissions from production and delivery of fuel to power stations.</t>
  </si>
  <si>
    <r>
      <t xml:space="preserve">Use of District Heating (DH) </t>
    </r>
    <r>
      <rPr>
        <b/>
        <vertAlign val="superscript"/>
        <sz val="10"/>
        <color indexed="9"/>
        <rFont val="Arial"/>
        <family val="2"/>
      </rPr>
      <t>5</t>
    </r>
  </si>
  <si>
    <r>
      <t xml:space="preserve">Total Heat or Steam </t>
    </r>
    <r>
      <rPr>
        <b/>
        <vertAlign val="superscript"/>
        <sz val="10"/>
        <color indexed="9"/>
        <rFont val="Arial"/>
        <family val="2"/>
      </rPr>
      <t>6</t>
    </r>
    <r>
      <rPr>
        <b/>
        <sz val="10"/>
        <color indexed="9"/>
        <rFont val="Arial"/>
        <family val="2"/>
      </rPr>
      <t>:</t>
    </r>
  </si>
  <si>
    <t>Mixed/Blended gases</t>
  </si>
  <si>
    <t>CFCs and HCFCs</t>
  </si>
  <si>
    <t>Not all refrigerants in use are classified as greenhouse gases for the purposes of the Climate Change Programme (e.g. CFCs, HCFCs, other substances listed in Table 5b). GWP values for refrigerant HFC blends should be calculated on the basis of the percentage blend composition. For example,  the GWP for R404A that comprises is 44% HFC125, 52% HFC143a and 4% HFC134a is 2800 x 0.44 + 3800 x 0.52 + 1300 x 0.04 = 3260.  Similarly R407C is a blend of 23% of R32, 25% of R125 and 52% of R134a = 650 x 0.23 + 2800 x 0.25 + 1300 x 0.52 = 1526. A limited selection of common blends is presented in Tables 5a and 5b.</t>
  </si>
  <si>
    <r>
      <t xml:space="preserve">Blends </t>
    </r>
    <r>
      <rPr>
        <b/>
        <vertAlign val="superscript"/>
        <sz val="9"/>
        <rFont val="Arial"/>
        <family val="2"/>
      </rPr>
      <t>2</t>
    </r>
  </si>
  <si>
    <r>
      <t xml:space="preserve">20:40:40 blend of HFC-32, -125 and -134a </t>
    </r>
    <r>
      <rPr>
        <vertAlign val="superscript"/>
        <sz val="8"/>
        <rFont val="Arial"/>
        <family val="2"/>
      </rPr>
      <t>3</t>
    </r>
  </si>
  <si>
    <r>
      <t xml:space="preserve">30:30:40 blend of HFC-32, -125 and -134a </t>
    </r>
    <r>
      <rPr>
        <vertAlign val="superscript"/>
        <sz val="8"/>
        <rFont val="Arial"/>
        <family val="2"/>
      </rPr>
      <t>3</t>
    </r>
  </si>
  <si>
    <r>
      <t xml:space="preserve">R1234yf </t>
    </r>
    <r>
      <rPr>
        <vertAlign val="superscript"/>
        <sz val="8"/>
        <rFont val="Arial"/>
        <family val="2"/>
      </rPr>
      <t>4</t>
    </r>
  </si>
  <si>
    <r>
      <t xml:space="preserve">R1234ze </t>
    </r>
    <r>
      <rPr>
        <vertAlign val="superscript"/>
        <sz val="8"/>
        <rFont val="Arial"/>
        <family val="2"/>
      </rPr>
      <t>4</t>
    </r>
  </si>
  <si>
    <r>
      <rPr>
        <vertAlign val="superscript"/>
        <sz val="10"/>
        <rFont val="Arial"/>
        <family val="2"/>
      </rPr>
      <t>2</t>
    </r>
    <r>
      <rPr>
        <sz val="10"/>
        <rFont val="Arial"/>
        <family val="2"/>
      </rPr>
      <t xml:space="preserve"> Information on blends is based largely on information from the UK Institute of Refrigeration website: </t>
    </r>
    <r>
      <rPr>
        <u/>
        <sz val="10"/>
        <color indexed="12"/>
        <rFont val="Arial"/>
        <family val="2"/>
      </rPr>
      <t>http://www.ior.org.uk/index.php</t>
    </r>
  </si>
  <si>
    <r>
      <rPr>
        <vertAlign val="superscript"/>
        <sz val="10"/>
        <rFont val="Arial"/>
        <family val="2"/>
      </rPr>
      <t>3</t>
    </r>
    <r>
      <rPr>
        <sz val="10"/>
        <rFont val="Arial"/>
        <family val="2"/>
      </rPr>
      <t xml:space="preserve"> Additional information on blends R407A and R407F were sourced from: </t>
    </r>
    <r>
      <rPr>
        <u/>
        <sz val="10"/>
        <color indexed="12"/>
        <rFont val="Arial"/>
        <family val="2"/>
      </rPr>
      <t>http://www.fluorocarbons.org/applications/commercial-refrigeration</t>
    </r>
  </si>
  <si>
    <r>
      <rPr>
        <vertAlign val="superscript"/>
        <sz val="10"/>
        <rFont val="Arial"/>
      </rPr>
      <t>4</t>
    </r>
    <r>
      <rPr>
        <sz val="10"/>
        <rFont val="Arial"/>
      </rPr>
      <t xml:space="preserve"> The GWP of R1234yf and R1234ze are tentative and still awaiting official confirmation. The figures presented here are based on data from producers and will be revisited in a future update.</t>
    </r>
  </si>
  <si>
    <r>
      <t xml:space="preserve">Conversion Factor (GWP) </t>
    </r>
    <r>
      <rPr>
        <vertAlign val="superscript"/>
        <sz val="10"/>
        <rFont val="Arial"/>
        <family val="2"/>
      </rPr>
      <t>1</t>
    </r>
  </si>
  <si>
    <t xml:space="preserve">Simply multiply activity (either fuel used, kilometres travelled or passenger kilometres travelled) by the appropriate conversion factor. </t>
  </si>
  <si>
    <r>
      <rPr>
        <sz val="10"/>
        <rFont val="Arial"/>
        <family val="2"/>
      </rPr>
      <t>Scope 1: Direct emissions of CO</t>
    </r>
    <r>
      <rPr>
        <vertAlign val="subscript"/>
        <sz val="10"/>
        <rFont val="Arial"/>
        <family val="2"/>
      </rPr>
      <t>2</t>
    </r>
    <r>
      <rPr>
        <sz val="10"/>
        <rFont val="Arial"/>
        <family val="2"/>
      </rPr>
      <t>, CH</t>
    </r>
    <r>
      <rPr>
        <vertAlign val="subscript"/>
        <sz val="10"/>
        <rFont val="Arial"/>
        <family val="2"/>
      </rPr>
      <t>4</t>
    </r>
    <r>
      <rPr>
        <sz val="10"/>
        <rFont val="Arial"/>
        <family val="2"/>
      </rPr>
      <t xml:space="preserve"> and N</t>
    </r>
    <r>
      <rPr>
        <vertAlign val="subscript"/>
        <sz val="10"/>
        <rFont val="Arial"/>
        <family val="2"/>
      </rPr>
      <t>2</t>
    </r>
    <r>
      <rPr>
        <sz val="10"/>
        <rFont val="Arial"/>
        <family val="2"/>
      </rPr>
      <t xml:space="preserve">O from the combustion of fuel from owned/controlled transport.
Scope 3: Indirect emissions associated with the extraction and transport of primary fuels as well as the refining, distribution, storage and retail of finished fuels. Emission factors are based on data from the JEC Well-To-Wheels study, for further information see: 
</t>
    </r>
    <r>
      <rPr>
        <u/>
        <sz val="10"/>
        <color indexed="12"/>
        <rFont val="Arial"/>
        <family val="2"/>
      </rPr>
      <t>http://iet.jrc.ec.europa.eu/about-jec/</t>
    </r>
  </si>
  <si>
    <r>
      <rPr>
        <sz val="10"/>
        <rFont val="Arial"/>
        <family val="2"/>
      </rPr>
      <t xml:space="preserve">For further information on reporting transport emissions please refer to the Department for Transport’s work-related travel guidance, which is available at: </t>
    </r>
    <r>
      <rPr>
        <u/>
        <sz val="10"/>
        <color indexed="12"/>
        <rFont val="Arial"/>
        <family val="2"/>
      </rPr>
      <t>http://www.defra.gov.uk/environment/economy/business-efficiency/reporting</t>
    </r>
  </si>
  <si>
    <r>
      <rPr>
        <sz val="10"/>
        <rFont val="Arial"/>
        <family val="2"/>
      </rPr>
      <t xml:space="preserve">In general it is recommended that the 'control' approach is used in order to decide whether to report emissions as Scope 1 or Scope 3. The control approach is itself divided into two methods – financial and operational (where the financial control approach is the one most commonly recommended). For further details on the control approach please refer to the Defra/DECC guidance at: </t>
    </r>
    <r>
      <rPr>
        <u/>
        <sz val="10"/>
        <color indexed="12"/>
        <rFont val="Arial"/>
        <family val="2"/>
      </rPr>
      <t xml:space="preserve">http://www.defra.gov.uk/environment/economy/business-efficiency/reporting
</t>
    </r>
  </si>
  <si>
    <t xml:space="preserve">Further information on scopes, control and leased assets and other sector specific guidance (for freight transport) is available from Defra's website in the guidance on reporting at: </t>
  </si>
  <si>
    <r>
      <rPr>
        <sz val="10"/>
        <rFont val="Arial"/>
        <family val="2"/>
      </rPr>
      <t xml:space="preserve">Based on UK Greenhouse Gas Inventory for 2010 (AEA, 2012) (available at </t>
    </r>
    <r>
      <rPr>
        <u/>
        <sz val="10"/>
        <color indexed="12"/>
        <rFont val="Arial"/>
        <family val="2"/>
      </rPr>
      <t>http://naei.defra.gov.uk</t>
    </r>
    <r>
      <rPr>
        <sz val="10"/>
        <rFont val="Arial"/>
        <family val="2"/>
      </rPr>
      <t>) according to the amount of CO</t>
    </r>
    <r>
      <rPr>
        <vertAlign val="subscript"/>
        <sz val="10"/>
        <rFont val="Arial"/>
        <family val="2"/>
      </rPr>
      <t>2</t>
    </r>
    <r>
      <rPr>
        <sz val="10"/>
        <rFont val="Arial"/>
        <family val="2"/>
      </rPr>
      <t>, CH</t>
    </r>
    <r>
      <rPr>
        <vertAlign val="subscript"/>
        <sz val="10"/>
        <rFont val="Arial"/>
        <family val="2"/>
      </rPr>
      <t>4</t>
    </r>
    <r>
      <rPr>
        <sz val="10"/>
        <rFont val="Arial"/>
        <family val="2"/>
      </rPr>
      <t xml:space="preserve"> and N</t>
    </r>
    <r>
      <rPr>
        <vertAlign val="subscript"/>
        <sz val="10"/>
        <rFont val="Arial"/>
        <family val="2"/>
      </rPr>
      <t>2</t>
    </r>
    <r>
      <rPr>
        <sz val="10"/>
        <rFont val="Arial"/>
        <family val="2"/>
      </rPr>
      <t xml:space="preserve">O emitted from major power stations per unit of electricity consumed from the DECC's Digest of UK Energy Statistics 2011, Table 5.6, available at: </t>
    </r>
  </si>
  <si>
    <t>Includes both Direct GHG emissions per kWh (electricity GENERATED), which are counted as Scope 2, as well as Direct GHG emissions per kWh (electricity LOSSES), which are counted as Scope 3.  This does not include Indirect GHG emissions, which are different and accounted separately, but also reported in Scope 3.</t>
  </si>
  <si>
    <r>
      <rPr>
        <sz val="10"/>
        <rFont val="Arial"/>
        <family val="2"/>
      </rPr>
      <t>The emission factors refer to aviation's direct carbon dioxide (CO</t>
    </r>
    <r>
      <rPr>
        <vertAlign val="subscript"/>
        <sz val="10"/>
        <rFont val="Arial"/>
        <family val="2"/>
      </rPr>
      <t>2</t>
    </r>
    <r>
      <rPr>
        <sz val="10"/>
        <rFont val="Arial"/>
        <family val="2"/>
      </rPr>
      <t>), methane (CH</t>
    </r>
    <r>
      <rPr>
        <vertAlign val="subscript"/>
        <sz val="10"/>
        <rFont val="Arial"/>
        <family val="2"/>
      </rPr>
      <t>4</t>
    </r>
    <r>
      <rPr>
        <sz val="10"/>
        <rFont val="Arial"/>
        <family val="2"/>
      </rPr>
      <t>) and nitrous oxide (N</t>
    </r>
    <r>
      <rPr>
        <vertAlign val="subscript"/>
        <sz val="10"/>
        <rFont val="Arial"/>
        <family val="2"/>
      </rPr>
      <t>2</t>
    </r>
    <r>
      <rPr>
        <sz val="10"/>
        <rFont val="Arial"/>
        <family val="2"/>
      </rPr>
      <t>O) emissions only. There is currently uncertainty over the other non-CO</t>
    </r>
    <r>
      <rPr>
        <vertAlign val="subscript"/>
        <sz val="10"/>
        <rFont val="Arial"/>
        <family val="2"/>
      </rPr>
      <t>2</t>
    </r>
    <r>
      <rPr>
        <sz val="10"/>
        <rFont val="Arial"/>
        <family val="2"/>
      </rPr>
      <t xml:space="preserve"> climate change effects of aviation (including water vapour, contrails, NOx etc) which may indicatively be accounted for by applying a multiplier. The appropriate factor to apply is subject to uncertainty but was estimated by the IPCC in 1999 to be in the range 2-4, with current best scientific evidence suggesting a factor of 1.9. This factor is derived from Table 1 of Aviation radiative forcing in 2000: and update on IPCC (1999), Sausen R. et al (2005): </t>
    </r>
    <r>
      <rPr>
        <u/>
        <sz val="10"/>
        <color indexed="12"/>
        <rFont val="Arial"/>
        <family val="2"/>
      </rPr>
      <t>http://elib.dlr.de/19906/1/s13.pdf</t>
    </r>
    <r>
      <rPr>
        <sz val="10"/>
        <rFont val="Arial"/>
        <family val="2"/>
      </rPr>
      <t xml:space="preserve">
Note that the factor of 1.9 has not been applied here. If used, the factor would be applied to the emissions factor for CO</t>
    </r>
    <r>
      <rPr>
        <vertAlign val="subscript"/>
        <sz val="10"/>
        <rFont val="Arial"/>
        <family val="2"/>
      </rPr>
      <t>2</t>
    </r>
    <r>
      <rPr>
        <sz val="10"/>
        <rFont val="Arial"/>
        <family val="2"/>
      </rPr>
      <t xml:space="preserve"> set out here.</t>
    </r>
  </si>
  <si>
    <r>
      <rPr>
        <sz val="10"/>
        <rFont val="Arial"/>
        <family val="2"/>
      </rPr>
      <t xml:space="preserve">Green Tariffs are electricity tariffs marketed as having environmental credentials (e.g. from predominantly renewable sources). You should account for all electricity purchased for own consumption from the national grid or a third party using the 'Grid Rolling Average' factor (irrespective of the source of the electricity). Please refer to Annex G of the Defra Guidance for further guidance on reporting green tariffs:
</t>
    </r>
    <r>
      <rPr>
        <u/>
        <sz val="10"/>
        <color indexed="12"/>
        <rFont val="Arial"/>
        <family val="2"/>
      </rPr>
      <t xml:space="preserve">http://www.defra.gov.uk/environment/economy/business-efficiency/reporting/
</t>
    </r>
  </si>
  <si>
    <r>
      <t xml:space="preserve">For district heating systems, where the location of use of the heat is some distance from the point of production, there are distribution energy losses. These losses are typically around 5%, which need to be factored into the calculation of overall GHG emissions. The user needs to provide an indication of the proportion of heat/steam provided by district heating systems for their operations, as opposed to more localised sources.
</t>
    </r>
    <r>
      <rPr>
        <b/>
        <sz val="10"/>
        <rFont val="Arial"/>
        <family val="2"/>
      </rPr>
      <t>NOTE:</t>
    </r>
    <r>
      <rPr>
        <sz val="10"/>
        <rFont val="Arial"/>
        <family val="2"/>
      </rPr>
      <t xml:space="preserve"> Emissions due to losses in distribution are classed as Scope 3 under the GHG Protocol, so therefore only need to be accounted for where companies are also measuring their Scope 3 emissions.</t>
    </r>
  </si>
  <si>
    <r>
      <t xml:space="preserve">In the majority of cases, the </t>
    </r>
    <r>
      <rPr>
        <b/>
        <sz val="10"/>
        <rFont val="Arial"/>
        <family val="2"/>
      </rPr>
      <t>'Grid Rolling Average'</t>
    </r>
    <r>
      <rPr>
        <sz val="10"/>
        <rFont val="Arial"/>
        <family val="2"/>
      </rPr>
      <t xml:space="preserve"> factor from </t>
    </r>
    <r>
      <rPr>
        <b/>
        <sz val="10"/>
        <rFont val="Arial"/>
        <family val="2"/>
      </rPr>
      <t>Table 3c</t>
    </r>
    <r>
      <rPr>
        <sz val="10"/>
        <rFont val="Arial"/>
        <family val="2"/>
      </rPr>
      <t xml:space="preserve"> should be used. Tables 3a and 3b are included to assist companies reporting in a manner consistent with the Greenhouse Gas Protocol format, which requires separate reporting of GHG emissions due to transmission and distribution losses.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</si>
</sst>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31">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0.0000"/>
    <numFmt numFmtId="165" formatCode="0.000"/>
    <numFmt numFmtId="166" formatCode="0.000000"/>
    <numFmt numFmtId="167" formatCode="0.00000"/>
    <numFmt numFmtId="168" formatCode="0.0"/>
    <numFmt numFmtId="169" formatCode="0.00000000"/>
    <numFmt numFmtId="170" formatCode="0.0000000"/>
    <numFmt numFmtId="171" formatCode="#,##0.00000"/>
    <numFmt numFmtId="172" formatCode="#,##0.0000"/>
    <numFmt numFmtId="173" formatCode="#,##0.000"/>
    <numFmt numFmtId="174" formatCode="#,##0.0"/>
    <numFmt numFmtId="175" formatCode="#,##0.0000000"/>
    <numFmt numFmtId="176" formatCode="#,##0.000000000"/>
    <numFmt numFmtId="177" formatCode="0.0%"/>
    <numFmt numFmtId="178" formatCode="_-[$€-2]* #,##0.00_-;\-[$€-2]* #,##0.00_-;_-[$€-2]* &quot;-&quot;??_-"/>
    <numFmt numFmtId="179" formatCode="[&gt;0.5]#,##0;[&lt;-0.5]\-#,##0;\-"/>
    <numFmt numFmtId="180" formatCode="_-* #,##0\ _F_-;\-* #,##0\ _F_-;_-* &quot;-&quot;\ _F_-;_-@_-"/>
    <numFmt numFmtId="181" formatCode="_-* #,##0.00\ _F_-;\-* #,##0.00\ _F_-;_-* &quot;-&quot;??\ _F_-;_-@_-"/>
    <numFmt numFmtId="182" formatCode="_-* #,##0\ &quot;F&quot;_-;\-* #,##0\ &quot;F&quot;_-;_-* &quot;-&quot;\ &quot;F&quot;_-;_-@_-"/>
    <numFmt numFmtId="183" formatCode="_-* #,##0.00\ &quot;F&quot;_-;\-* #,##0.00\ &quot;F&quot;_-;_-* &quot;-&quot;??\ &quot;F&quot;_-;_-@_-"/>
    <numFmt numFmtId="184" formatCode="###.0"/>
    <numFmt numFmtId="185" formatCode="##.0"/>
    <numFmt numFmtId="186" formatCode="#,###,##0"/>
    <numFmt numFmtId="187" formatCode="_-&quot;öS&quot;\ * #,##0_-;\-&quot;öS&quot;\ * #,##0_-;_-&quot;öS&quot;\ * &quot;-&quot;_-;_-@_-"/>
    <numFmt numFmtId="188" formatCode="_-&quot;öS&quot;\ * #,##0.00_-;\-&quot;öS&quot;\ * #,##0.00_-;_-&quot;öS&quot;\ * &quot;-&quot;??_-;_-@_-"/>
    <numFmt numFmtId="189" formatCode="_(* #,##0.00_);_(* \(#,##0.00\);_(* &quot;-&quot;??_);_(@_)"/>
    <numFmt numFmtId="190" formatCode="_-* #,##0.0_-;\-* #,##0.0_-;_-* &quot;-&quot;??_-;_-@_-"/>
  </numFmts>
  <fonts count="156" x14ac:knownFonts="1">
    <font>
      <sz val="10"/>
      <name val="Arial"/>
    </font>
    <font>
      <sz val="10"/>
      <name val="Arial"/>
      <family val="2"/>
    </font>
    <font>
      <vertAlign val="subscript"/>
      <sz val="10"/>
      <name val="Arial"/>
      <family val="2"/>
    </font>
    <font>
      <b/>
      <sz val="10"/>
      <color indexed="9"/>
      <name val="Arial"/>
      <family val="2"/>
    </font>
    <font>
      <b/>
      <vertAlign val="subscript"/>
      <sz val="10"/>
      <color indexed="9"/>
      <name val="Arial"/>
      <family val="2"/>
    </font>
    <font>
      <sz val="8"/>
      <name val="Arial"/>
      <family val="2"/>
    </font>
    <font>
      <b/>
      <sz val="8"/>
      <name val="Arial"/>
      <family val="2"/>
    </font>
    <font>
      <vertAlign val="superscript"/>
      <sz val="8"/>
      <name val="Arial"/>
      <family val="2"/>
    </font>
    <font>
      <u/>
      <sz val="10"/>
      <color indexed="12"/>
      <name val="Arial"/>
      <family val="2"/>
    </font>
    <font>
      <b/>
      <sz val="10"/>
      <name val="Arial"/>
      <family val="2"/>
    </font>
    <font>
      <sz val="10"/>
      <name val="Arial"/>
      <family val="2"/>
    </font>
    <font>
      <vertAlign val="subscript"/>
      <sz val="8"/>
      <name val="Arial"/>
      <family val="2"/>
    </font>
    <font>
      <b/>
      <vertAlign val="superscript"/>
      <sz val="10"/>
      <color indexed="9"/>
      <name val="Arial"/>
      <family val="2"/>
    </font>
    <font>
      <u/>
      <sz val="8"/>
      <name val="Arial"/>
      <family val="2"/>
    </font>
    <font>
      <b/>
      <sz val="12"/>
      <name val="Arial"/>
      <family val="2"/>
    </font>
    <font>
      <b/>
      <sz val="14"/>
      <color indexed="19"/>
      <name val="Arial"/>
      <family val="2"/>
    </font>
    <font>
      <sz val="10"/>
      <color indexed="19"/>
      <name val="Arial"/>
      <family val="2"/>
    </font>
    <font>
      <b/>
      <sz val="12"/>
      <color indexed="19"/>
      <name val="Arial"/>
      <family val="2"/>
    </font>
    <font>
      <sz val="6"/>
      <name val="Arial"/>
      <family val="2"/>
    </font>
    <font>
      <vertAlign val="superscript"/>
      <sz val="10"/>
      <name val="Arial"/>
      <family val="2"/>
    </font>
    <font>
      <b/>
      <sz val="10"/>
      <color indexed="10"/>
      <name val="Arial"/>
      <family val="2"/>
    </font>
    <font>
      <b/>
      <i/>
      <sz val="8"/>
      <name val="Arial"/>
      <family val="2"/>
    </font>
    <font>
      <b/>
      <u/>
      <sz val="8"/>
      <name val="Arial"/>
      <family val="2"/>
    </font>
    <font>
      <sz val="4"/>
      <name val="Arial"/>
      <family val="2"/>
    </font>
    <font>
      <b/>
      <u/>
      <sz val="10"/>
      <name val="Arial"/>
      <family val="2"/>
    </font>
    <font>
      <b/>
      <u/>
      <sz val="4"/>
      <name val="Arial"/>
      <family val="2"/>
    </font>
    <font>
      <sz val="8"/>
      <name val="Arial"/>
      <family val="2"/>
    </font>
    <font>
      <b/>
      <sz val="12"/>
      <color indexed="9"/>
      <name val="Arial"/>
      <family val="2"/>
    </font>
    <font>
      <i/>
      <sz val="8"/>
      <name val="Arial"/>
      <family val="2"/>
    </font>
    <font>
      <b/>
      <i/>
      <sz val="10"/>
      <name val="Arial"/>
      <family val="2"/>
    </font>
    <font>
      <sz val="10"/>
      <name val="Courier New"/>
      <family val="3"/>
    </font>
    <font>
      <sz val="10"/>
      <color indexed="10"/>
      <name val="Arial"/>
      <family val="2"/>
    </font>
    <font>
      <i/>
      <vertAlign val="superscript"/>
      <sz val="8"/>
      <name val="Arial"/>
      <family val="2"/>
    </font>
    <font>
      <sz val="8"/>
      <color indexed="9"/>
      <name val="Arial"/>
      <family val="2"/>
    </font>
    <font>
      <i/>
      <sz val="4"/>
      <name val="Arial"/>
      <family val="2"/>
    </font>
    <font>
      <i/>
      <sz val="10"/>
      <name val="Arial"/>
      <family val="2"/>
    </font>
    <font>
      <b/>
      <i/>
      <sz val="10"/>
      <color indexed="9"/>
      <name val="Arial"/>
      <family val="2"/>
    </font>
    <font>
      <sz val="10"/>
      <color indexed="9"/>
      <name val="Arial"/>
      <family val="2"/>
    </font>
    <font>
      <sz val="4"/>
      <name val="Arial"/>
      <family val="2"/>
    </font>
    <font>
      <sz val="6"/>
      <name val="Arial"/>
      <family val="2"/>
    </font>
    <font>
      <i/>
      <sz val="6"/>
      <name val="Arial"/>
      <family val="2"/>
    </font>
    <font>
      <b/>
      <vertAlign val="subscript"/>
      <sz val="10"/>
      <name val="Arial"/>
      <family val="2"/>
    </font>
    <font>
      <u/>
      <sz val="10"/>
      <name val="Arial"/>
      <family val="2"/>
    </font>
    <font>
      <b/>
      <u/>
      <sz val="6"/>
      <name val="Arial"/>
      <family val="2"/>
    </font>
    <font>
      <b/>
      <sz val="6"/>
      <name val="Arial"/>
      <family val="2"/>
    </font>
    <font>
      <b/>
      <sz val="9"/>
      <name val="Arial"/>
      <family val="2"/>
    </font>
    <font>
      <sz val="9"/>
      <name val="Arial"/>
      <family val="2"/>
    </font>
    <font>
      <sz val="10"/>
      <name val="Arial"/>
      <family val="2"/>
    </font>
    <font>
      <sz val="10"/>
      <color indexed="9"/>
      <name val="Arial"/>
      <family val="2"/>
    </font>
    <font>
      <sz val="2"/>
      <name val="Arial"/>
      <family val="2"/>
    </font>
    <font>
      <sz val="12"/>
      <color indexed="8"/>
      <name val="Arial"/>
      <family val="2"/>
    </font>
    <font>
      <sz val="12"/>
      <color indexed="9"/>
      <name val="Arial"/>
      <family val="2"/>
    </font>
    <font>
      <sz val="12"/>
      <color indexed="20"/>
      <name val="Arial"/>
      <family val="2"/>
    </font>
    <font>
      <b/>
      <sz val="12"/>
      <color indexed="52"/>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sz val="12"/>
      <color indexed="62"/>
      <name val="Arial"/>
      <family val="2"/>
    </font>
    <font>
      <sz val="12"/>
      <color indexed="52"/>
      <name val="Arial"/>
      <family val="2"/>
    </font>
    <font>
      <sz val="12"/>
      <color indexed="60"/>
      <name val="Arial"/>
      <family val="2"/>
    </font>
    <font>
      <b/>
      <sz val="12"/>
      <color indexed="63"/>
      <name val="Arial"/>
      <family val="2"/>
    </font>
    <font>
      <b/>
      <sz val="18"/>
      <color indexed="56"/>
      <name val="Cambria"/>
      <family val="2"/>
    </font>
    <font>
      <b/>
      <sz val="12"/>
      <color indexed="8"/>
      <name val="Arial"/>
      <family val="2"/>
    </font>
    <font>
      <sz val="12"/>
      <color indexed="10"/>
      <name val="Arial"/>
      <family val="2"/>
    </font>
    <font>
      <sz val="10"/>
      <color indexed="8"/>
      <name val="Arial"/>
      <family val="2"/>
    </font>
    <font>
      <sz val="8"/>
      <color indexed="8"/>
      <name val="Arial"/>
      <family val="2"/>
    </font>
    <font>
      <sz val="6"/>
      <color indexed="8"/>
      <name val="Arial"/>
      <family val="2"/>
    </font>
    <font>
      <vertAlign val="subscript"/>
      <sz val="10"/>
      <color indexed="8"/>
      <name val="Arial"/>
      <family val="2"/>
    </font>
    <font>
      <b/>
      <sz val="8"/>
      <color indexed="8"/>
      <name val="Arial"/>
      <family val="2"/>
    </font>
    <font>
      <sz val="4"/>
      <color indexed="8"/>
      <name val="Arial"/>
      <family val="2"/>
    </font>
    <font>
      <sz val="2"/>
      <color indexed="8"/>
      <name val="Arial"/>
      <family val="2"/>
    </font>
    <font>
      <b/>
      <u/>
      <sz val="10"/>
      <color indexed="8"/>
      <name val="Arial"/>
      <family val="2"/>
    </font>
    <font>
      <b/>
      <sz val="10"/>
      <color indexed="8"/>
      <name val="Arial"/>
      <family val="2"/>
    </font>
    <font>
      <i/>
      <sz val="10"/>
      <color indexed="8"/>
      <name val="Arial"/>
      <family val="2"/>
    </font>
    <font>
      <b/>
      <i/>
      <sz val="12"/>
      <name val="Arial"/>
      <family val="2"/>
    </font>
    <font>
      <b/>
      <sz val="12"/>
      <color indexed="19"/>
      <name val="Arial"/>
      <family val="2"/>
    </font>
    <font>
      <sz val="8"/>
      <name val="Arial"/>
      <family val="2"/>
    </font>
    <font>
      <b/>
      <u/>
      <sz val="10"/>
      <color indexed="10"/>
      <name val="Arial"/>
      <family val="2"/>
    </font>
    <font>
      <b/>
      <sz val="2"/>
      <color indexed="8"/>
      <name val="Arial"/>
      <family val="2"/>
    </font>
    <font>
      <sz val="6"/>
      <name val="Arial"/>
      <family val="2"/>
    </font>
    <font>
      <b/>
      <i/>
      <sz val="6"/>
      <name val="Arial"/>
      <family val="2"/>
    </font>
    <font>
      <u/>
      <sz val="6"/>
      <name val="Arial"/>
      <family val="2"/>
    </font>
    <font>
      <b/>
      <u/>
      <sz val="6"/>
      <name val="Arial"/>
      <family val="2"/>
    </font>
    <font>
      <b/>
      <sz val="6"/>
      <name val="Arial"/>
      <family val="2"/>
    </font>
    <font>
      <u/>
      <sz val="10"/>
      <color indexed="8"/>
      <name val="Arial"/>
      <family val="2"/>
    </font>
    <font>
      <b/>
      <u/>
      <sz val="11"/>
      <color indexed="8"/>
      <name val="Arial"/>
      <family val="2"/>
    </font>
    <font>
      <vertAlign val="superscript"/>
      <sz val="4"/>
      <name val="Arial"/>
      <family val="2"/>
    </font>
    <font>
      <vertAlign val="superscript"/>
      <sz val="10"/>
      <name val="Arial"/>
      <family val="2"/>
    </font>
    <font>
      <sz val="3"/>
      <name val="Arial"/>
      <family val="2"/>
    </font>
    <font>
      <b/>
      <sz val="10"/>
      <color indexed="19"/>
      <name val="Arial"/>
      <family val="2"/>
    </font>
    <font>
      <u/>
      <sz val="9"/>
      <name val="Arial"/>
      <family val="2"/>
    </font>
    <font>
      <sz val="9"/>
      <color indexed="81"/>
      <name val="Tahoma"/>
      <family val="2"/>
    </font>
    <font>
      <sz val="8"/>
      <name val="Arial"/>
      <family val="2"/>
    </font>
    <font>
      <b/>
      <i/>
      <sz val="10"/>
      <color indexed="10"/>
      <name val="Arial"/>
      <family val="2"/>
    </font>
    <font>
      <sz val="10"/>
      <color indexed="57"/>
      <name val="Arial"/>
      <family val="2"/>
    </font>
    <font>
      <b/>
      <sz val="10"/>
      <color indexed="57"/>
      <name val="Arial"/>
      <family val="2"/>
    </font>
    <font>
      <b/>
      <i/>
      <sz val="10"/>
      <color indexed="57"/>
      <name val="Arial"/>
      <family val="2"/>
    </font>
    <font>
      <vertAlign val="superscript"/>
      <sz val="6"/>
      <name val="Arial"/>
      <family val="2"/>
    </font>
    <font>
      <b/>
      <sz val="2"/>
      <name val="Arial"/>
      <family val="2"/>
    </font>
    <font>
      <u/>
      <sz val="2"/>
      <name val="Arial"/>
      <family val="2"/>
    </font>
    <font>
      <u/>
      <sz val="10"/>
      <color indexed="48"/>
      <name val="Arial"/>
      <family val="2"/>
    </font>
    <font>
      <vertAlign val="superscript"/>
      <sz val="2"/>
      <name val="Arial"/>
      <family val="2"/>
    </font>
    <font>
      <i/>
      <sz val="2"/>
      <name val="Arial"/>
      <family val="2"/>
    </font>
    <font>
      <b/>
      <sz val="10"/>
      <color indexed="9"/>
      <name val="Arial"/>
      <family val="2"/>
    </font>
    <font>
      <i/>
      <sz val="10"/>
      <color indexed="10"/>
      <name val="Arial"/>
      <family val="2"/>
    </font>
    <font>
      <i/>
      <sz val="4"/>
      <color indexed="10"/>
      <name val="Arial"/>
      <family val="2"/>
    </font>
    <font>
      <b/>
      <sz val="11"/>
      <color indexed="8"/>
      <name val="Arial"/>
      <family val="2"/>
    </font>
    <font>
      <sz val="10"/>
      <color indexed="8"/>
      <name val="Arial"/>
      <family val="2"/>
    </font>
    <font>
      <b/>
      <sz val="10"/>
      <color indexed="10"/>
      <name val="Arial"/>
      <family val="2"/>
    </font>
    <font>
      <b/>
      <vertAlign val="superscript"/>
      <sz val="8"/>
      <name val="Arial"/>
      <family val="2"/>
    </font>
    <font>
      <u/>
      <sz val="6"/>
      <color indexed="12"/>
      <name val="Arial"/>
      <family val="2"/>
    </font>
    <font>
      <b/>
      <vertAlign val="superscript"/>
      <sz val="10"/>
      <color indexed="9"/>
      <name val="Arial"/>
      <family val="2"/>
    </font>
    <font>
      <b/>
      <u/>
      <sz val="12"/>
      <name val="Arial"/>
      <family val="2"/>
    </font>
    <font>
      <i/>
      <u/>
      <sz val="10"/>
      <name val="Arial"/>
      <family val="2"/>
    </font>
    <font>
      <b/>
      <sz val="10"/>
      <color indexed="10"/>
      <name val="Arial"/>
      <family val="2"/>
    </font>
    <font>
      <b/>
      <sz val="11"/>
      <name val="Arial"/>
      <family val="2"/>
    </font>
    <font>
      <b/>
      <sz val="14"/>
      <name val="Arial"/>
      <family val="2"/>
    </font>
    <font>
      <b/>
      <vertAlign val="superscript"/>
      <sz val="10"/>
      <name val="Arial"/>
      <family val="2"/>
    </font>
    <font>
      <sz val="10"/>
      <name val="Arial"/>
      <family val="2"/>
    </font>
    <font>
      <sz val="10"/>
      <name val="Arial Cyr"/>
    </font>
    <font>
      <sz val="9"/>
      <name val="Times New Roman"/>
      <family val="1"/>
    </font>
    <font>
      <b/>
      <sz val="9"/>
      <name val="Times New Roman"/>
      <family val="1"/>
    </font>
    <font>
      <sz val="14"/>
      <name val="Arial"/>
      <family val="2"/>
    </font>
    <font>
      <sz val="11"/>
      <color indexed="8"/>
      <name val="Arial"/>
      <family val="2"/>
    </font>
    <font>
      <sz val="10"/>
      <name val="Times New Roman"/>
      <family val="1"/>
    </font>
    <font>
      <i/>
      <sz val="12"/>
      <name val="Times New Roman"/>
      <family val="1"/>
    </font>
    <font>
      <b/>
      <sz val="10"/>
      <color indexed="18"/>
      <name val="Arial"/>
      <family val="2"/>
    </font>
    <font>
      <sz val="8"/>
      <name val="Helvetica"/>
    </font>
    <font>
      <b/>
      <sz val="14"/>
      <name val="Helvetica"/>
    </font>
    <font>
      <b/>
      <sz val="12"/>
      <name val="Helvetica"/>
    </font>
    <font>
      <b/>
      <sz val="12"/>
      <color indexed="12"/>
      <name val="Arial"/>
      <family val="2"/>
    </font>
    <font>
      <sz val="8"/>
      <color indexed="81"/>
      <name val="Arial"/>
      <family val="2"/>
    </font>
    <font>
      <i/>
      <u/>
      <sz val="6"/>
      <name val="Arial"/>
      <family val="2"/>
    </font>
    <font>
      <b/>
      <i/>
      <u/>
      <sz val="12"/>
      <name val="Arial"/>
      <family val="2"/>
    </font>
    <font>
      <b/>
      <i/>
      <u/>
      <sz val="4"/>
      <name val="Arial"/>
      <family val="2"/>
    </font>
    <font>
      <vertAlign val="superscript"/>
      <sz val="8"/>
      <color indexed="8"/>
      <name val="Arial"/>
      <family val="2"/>
    </font>
    <font>
      <vertAlign val="superscript"/>
      <sz val="10"/>
      <color indexed="8"/>
      <name val="Arial"/>
      <family val="2"/>
    </font>
    <font>
      <vertAlign val="superscript"/>
      <sz val="10"/>
      <name val="Arial"/>
    </font>
    <font>
      <b/>
      <u/>
      <sz val="10"/>
      <color indexed="10"/>
      <name val="Arial"/>
      <family val="2"/>
    </font>
    <font>
      <u/>
      <sz val="10"/>
      <color indexed="12"/>
      <name val="Arial"/>
      <family val="2"/>
    </font>
    <font>
      <u/>
      <sz val="2"/>
      <color indexed="12"/>
      <name val="Arial"/>
      <family val="2"/>
    </font>
    <font>
      <b/>
      <vertAlign val="superscript"/>
      <sz val="9"/>
      <name val="Arial"/>
      <family val="2"/>
    </font>
    <font>
      <b/>
      <sz val="4"/>
      <name val="Arial"/>
      <family val="2"/>
    </font>
    <font>
      <sz val="11"/>
      <color theme="1"/>
      <name val="Arial"/>
      <family val="2"/>
    </font>
    <font>
      <u/>
      <sz val="10"/>
      <color theme="10"/>
      <name val="Arial"/>
      <family val="2"/>
    </font>
    <font>
      <sz val="10"/>
      <color theme="1"/>
      <name val="Arial"/>
      <family val="2"/>
    </font>
    <font>
      <sz val="11"/>
      <color theme="1"/>
      <name val="Calibri"/>
      <family val="2"/>
      <scheme val="minor"/>
    </font>
    <font>
      <b/>
      <sz val="10"/>
      <color theme="0"/>
      <name val="Arial"/>
      <family val="2"/>
    </font>
    <font>
      <sz val="10"/>
      <color rgb="FFFF0000"/>
      <name val="Arial"/>
      <family val="2"/>
    </font>
    <font>
      <b/>
      <sz val="10"/>
      <color rgb="FFFF0000"/>
      <name val="Arial"/>
      <family val="2"/>
    </font>
    <font>
      <sz val="11"/>
      <name val="Calibri"/>
      <family val="2"/>
      <scheme val="minor"/>
    </font>
    <font>
      <b/>
      <sz val="10"/>
      <color theme="1"/>
      <name val="Arial"/>
      <family val="2"/>
    </font>
    <font>
      <sz val="8"/>
      <color theme="1"/>
      <name val="Arial"/>
      <family val="2"/>
    </font>
    <font>
      <u/>
      <sz val="10"/>
      <color rgb="FFFF0000"/>
      <name val="Arial"/>
      <family val="2"/>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22"/>
      </patternFill>
    </fill>
    <fill>
      <patternFill patternType="solid">
        <fgColor indexed="55"/>
      </patternFill>
    </fill>
    <fill>
      <patternFill patternType="solid">
        <fgColor indexed="43"/>
        <bgColor indexed="64"/>
      </patternFill>
    </fill>
    <fill>
      <patternFill patternType="solid">
        <fgColor indexed="47"/>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lightGray">
        <fgColor indexed="9"/>
      </patternFill>
    </fill>
    <fill>
      <patternFill patternType="gray0625">
        <fgColor indexed="9"/>
      </patternFill>
    </fill>
    <fill>
      <patternFill patternType="solid">
        <fgColor indexed="23"/>
        <bgColor indexed="64"/>
      </patternFill>
    </fill>
    <fill>
      <patternFill patternType="solid">
        <fgColor indexed="41"/>
        <bgColor indexed="64"/>
      </patternFill>
    </fill>
    <fill>
      <patternFill patternType="solid">
        <fgColor indexed="9"/>
        <bgColor indexed="64"/>
      </patternFill>
    </fill>
    <fill>
      <patternFill patternType="solid">
        <fgColor indexed="23"/>
        <bgColor indexed="16"/>
      </patternFill>
    </fill>
    <fill>
      <patternFill patternType="solid">
        <fgColor indexed="46"/>
        <bgColor indexed="64"/>
      </patternFill>
    </fill>
    <fill>
      <patternFill patternType="solid">
        <fgColor indexed="42"/>
        <bgColor indexed="64"/>
      </patternFill>
    </fill>
    <fill>
      <patternFill patternType="solid">
        <fgColor indexed="8"/>
        <bgColor indexed="64"/>
      </patternFill>
    </fill>
    <fill>
      <patternFill patternType="solid">
        <fgColor indexed="22"/>
        <bgColor indexed="64"/>
      </patternFill>
    </fill>
    <fill>
      <patternFill patternType="solid">
        <fgColor indexed="51"/>
        <bgColor indexed="64"/>
      </patternFill>
    </fill>
    <fill>
      <patternFill patternType="solid">
        <fgColor indexed="50"/>
        <bgColor indexed="64"/>
      </patternFill>
    </fill>
    <fill>
      <patternFill patternType="solid">
        <fgColor indexed="56"/>
        <bgColor indexed="64"/>
      </patternFill>
    </fill>
    <fill>
      <patternFill patternType="solid">
        <fgColor indexed="19"/>
        <bgColor indexed="64"/>
      </patternFill>
    </fill>
    <fill>
      <patternFill patternType="solid">
        <fgColor indexed="44"/>
        <bgColor indexed="64"/>
      </patternFill>
    </fill>
    <fill>
      <patternFill patternType="darkVertical">
        <fgColor indexed="50"/>
        <bgColor indexed="51"/>
      </patternFill>
    </fill>
    <fill>
      <patternFill patternType="solid">
        <fgColor indexed="63"/>
        <bgColor indexed="64"/>
      </patternFill>
    </fill>
    <fill>
      <patternFill patternType="solid">
        <fgColor theme="0"/>
        <bgColor indexed="64"/>
      </patternFill>
    </fill>
    <fill>
      <patternFill patternType="darkVertical">
        <fgColor rgb="FF92D050"/>
        <bgColor indexed="44"/>
      </patternFill>
    </fill>
    <fill>
      <patternFill patternType="solid">
        <fgColor rgb="FFCCFFFF"/>
        <bgColor indexed="64"/>
      </patternFill>
    </fill>
    <fill>
      <patternFill patternType="solid">
        <fgColor rgb="FF969696"/>
        <bgColor indexed="64"/>
      </patternFill>
    </fill>
    <fill>
      <patternFill patternType="solid">
        <fgColor rgb="FFCCFFCC"/>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style="thin">
        <color auto="1"/>
      </top>
      <bottom style="medium">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19">
    <xf numFmtId="0" fontId="0" fillId="0" borderId="0"/>
    <xf numFmtId="0" fontId="50" fillId="2" borderId="0" applyNumberFormat="0" applyBorder="0" applyAlignment="0" applyProtection="0"/>
    <xf numFmtId="0" fontId="50" fillId="3" borderId="0" applyNumberFormat="0" applyBorder="0" applyAlignment="0" applyProtection="0"/>
    <xf numFmtId="0" fontId="50" fillId="4" borderId="0" applyNumberFormat="0" applyBorder="0" applyAlignment="0" applyProtection="0"/>
    <xf numFmtId="0" fontId="50" fillId="5" borderId="0" applyNumberFormat="0" applyBorder="0" applyAlignment="0" applyProtection="0"/>
    <xf numFmtId="0" fontId="50" fillId="6" borderId="0" applyNumberFormat="0" applyBorder="0" applyAlignment="0" applyProtection="0"/>
    <xf numFmtId="0" fontId="50" fillId="7" borderId="0" applyNumberFormat="0" applyBorder="0" applyAlignment="0" applyProtection="0"/>
    <xf numFmtId="0" fontId="50" fillId="8"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0" fillId="5" borderId="0" applyNumberFormat="0" applyBorder="0" applyAlignment="0" applyProtection="0"/>
    <xf numFmtId="0" fontId="50" fillId="8" borderId="0" applyNumberFormat="0" applyBorder="0" applyAlignment="0" applyProtection="0"/>
    <xf numFmtId="0" fontId="50" fillId="11" borderId="0" applyNumberFormat="0" applyBorder="0" applyAlignment="0" applyProtection="0"/>
    <xf numFmtId="0" fontId="121" fillId="0" borderId="0" applyNumberFormat="0" applyFont="0" applyFill="0" applyBorder="0" applyProtection="0">
      <alignment horizontal="left" vertical="center" indent="5"/>
    </xf>
    <xf numFmtId="0" fontId="51" fillId="12" borderId="0" applyNumberFormat="0" applyBorder="0" applyAlignment="0" applyProtection="0"/>
    <xf numFmtId="0" fontId="51" fillId="9" borderId="0" applyNumberFormat="0" applyBorder="0" applyAlignment="0" applyProtection="0"/>
    <xf numFmtId="0" fontId="51" fillId="10" borderId="0" applyNumberFormat="0" applyBorder="0" applyAlignment="0" applyProtection="0"/>
    <xf numFmtId="0" fontId="51" fillId="13" borderId="0" applyNumberFormat="0" applyBorder="0" applyAlignment="0" applyProtection="0"/>
    <xf numFmtId="0" fontId="51" fillId="14"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51" fillId="17" borderId="0" applyNumberFormat="0" applyBorder="0" applyAlignment="0" applyProtection="0"/>
    <xf numFmtId="0" fontId="51" fillId="18" borderId="0" applyNumberFormat="0" applyBorder="0" applyAlignment="0" applyProtection="0"/>
    <xf numFmtId="0" fontId="51" fillId="13" borderId="0" applyNumberFormat="0" applyBorder="0" applyAlignment="0" applyProtection="0"/>
    <xf numFmtId="0" fontId="51" fillId="14" borderId="0" applyNumberFormat="0" applyBorder="0" applyAlignment="0" applyProtection="0"/>
    <xf numFmtId="0" fontId="51" fillId="19" borderId="0" applyNumberFormat="0" applyBorder="0" applyAlignment="0" applyProtection="0"/>
    <xf numFmtId="4" fontId="122" fillId="20" borderId="1">
      <alignment horizontal="right" vertical="center"/>
    </xf>
    <xf numFmtId="0" fontId="52" fillId="3" borderId="0" applyNumberFormat="0" applyBorder="0" applyAlignment="0" applyProtection="0"/>
    <xf numFmtId="4" fontId="123" fillId="0" borderId="2" applyFill="0" applyBorder="0" applyProtection="0">
      <alignment horizontal="right" vertical="center"/>
    </xf>
    <xf numFmtId="0" fontId="53" fillId="21" borderId="3" applyNumberFormat="0" applyAlignment="0" applyProtection="0"/>
    <xf numFmtId="0" fontId="27" fillId="22" borderId="4"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9" fontId="1" fillId="0" borderId="0" applyFont="0" applyFill="0" applyBorder="0" applyAlignment="0" applyProtection="0"/>
    <xf numFmtId="0" fontId="1" fillId="23" borderId="0" applyNumberFormat="0" applyFont="0" applyBorder="0" applyAlignment="0"/>
    <xf numFmtId="41" fontId="1" fillId="0" borderId="0" applyFont="0" applyFill="0" applyBorder="0" applyAlignment="0" applyProtection="0">
      <alignment wrapText="1"/>
    </xf>
    <xf numFmtId="43" fontId="1" fillId="0" borderId="0" applyFont="0" applyFill="0" applyBorder="0" applyAlignment="0" applyProtection="0">
      <alignment wrapText="1"/>
    </xf>
    <xf numFmtId="178" fontId="1" fillId="0" borderId="0" applyFont="0" applyFill="0" applyBorder="0" applyAlignment="0" applyProtection="0"/>
    <xf numFmtId="0" fontId="54" fillId="0" borderId="0" applyNumberFormat="0" applyFill="0" applyBorder="0" applyAlignment="0" applyProtection="0"/>
    <xf numFmtId="0" fontId="55" fillId="4" borderId="0" applyNumberFormat="0" applyBorder="0" applyAlignment="0" applyProtection="0"/>
    <xf numFmtId="179" fontId="124" fillId="0" borderId="0">
      <alignment horizontal="left" vertical="center"/>
    </xf>
    <xf numFmtId="0" fontId="56" fillId="0" borderId="5" applyNumberFormat="0" applyFill="0" applyAlignment="0" applyProtection="0"/>
    <xf numFmtId="0" fontId="57" fillId="0" borderId="6" applyNumberFormat="0" applyFill="0" applyAlignment="0" applyProtection="0"/>
    <xf numFmtId="0" fontId="58" fillId="0" borderId="7" applyNumberFormat="0" applyFill="0" applyAlignment="0" applyProtection="0"/>
    <xf numFmtId="0" fontId="58" fillId="0" borderId="0" applyNumberForma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6" fillId="0" borderId="0" applyNumberFormat="0" applyFill="0" applyBorder="0" applyAlignment="0" applyProtection="0">
      <alignment vertical="top"/>
      <protection locked="0"/>
    </xf>
    <xf numFmtId="0" fontId="146" fillId="0" borderId="0" applyNumberFormat="0" applyFill="0" applyBorder="0" applyAlignment="0" applyProtection="0">
      <alignment vertical="top"/>
      <protection locked="0"/>
    </xf>
    <xf numFmtId="0" fontId="59" fillId="7" borderId="3" applyNumberFormat="0" applyAlignment="0" applyProtection="0"/>
    <xf numFmtId="4" fontId="122" fillId="0" borderId="8">
      <alignment horizontal="right" vertical="center"/>
    </xf>
    <xf numFmtId="0" fontId="60" fillId="0" borderId="9" applyNumberFormat="0" applyFill="0" applyAlignment="0" applyProtection="0"/>
    <xf numFmtId="0" fontId="1" fillId="24" borderId="0" applyNumberFormat="0" applyFont="0" applyBorder="0" applyAlignment="0"/>
    <xf numFmtId="180" fontId="1" fillId="0" borderId="0" applyFont="0" applyFill="0" applyBorder="0" applyAlignment="0" applyProtection="0"/>
    <xf numFmtId="181" fontId="1" fillId="0" borderId="0" applyFont="0" applyFill="0" applyBorder="0" applyAlignment="0" applyProtection="0"/>
    <xf numFmtId="182" fontId="1" fillId="0" borderId="0" applyFont="0" applyFill="0" applyBorder="0" applyAlignment="0" applyProtection="0"/>
    <xf numFmtId="183" fontId="1" fillId="0" borderId="0" applyFont="0" applyFill="0" applyBorder="0" applyAlignment="0" applyProtection="0"/>
    <xf numFmtId="0" fontId="61" fillId="25" borderId="0" applyNumberFormat="0" applyBorder="0" applyAlignment="0" applyProtection="0"/>
    <xf numFmtId="0" fontId="148" fillId="0" borderId="0"/>
    <xf numFmtId="0" fontId="120" fillId="0" borderId="0"/>
    <xf numFmtId="0" fontId="1" fillId="0" borderId="0"/>
    <xf numFmtId="0" fontId="1" fillId="0" borderId="0"/>
    <xf numFmtId="0" fontId="10" fillId="0" borderId="0"/>
    <xf numFmtId="0" fontId="1" fillId="0" borderId="0"/>
    <xf numFmtId="0" fontId="1"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45" fillId="0" borderId="0"/>
    <xf numFmtId="0" fontId="1" fillId="0" borderId="0"/>
    <xf numFmtId="0" fontId="121" fillId="26" borderId="0" applyNumberFormat="0" applyFont="0" applyBorder="0" applyAlignment="0" applyProtection="0"/>
    <xf numFmtId="0" fontId="50" fillId="27" borderId="10" applyNumberFormat="0" applyFont="0" applyAlignment="0" applyProtection="0"/>
    <xf numFmtId="0" fontId="62" fillId="21" borderId="11"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47" fillId="0" borderId="0" applyFont="0" applyFill="0" applyBorder="0" applyAlignment="0" applyProtection="0"/>
    <xf numFmtId="9" fontId="1"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9" fontId="125" fillId="0" borderId="0" applyFont="0" applyFill="0" applyBorder="0" applyAlignment="0" applyProtection="0"/>
    <xf numFmtId="9" fontId="145" fillId="0" borderId="0" applyFont="0" applyFill="0" applyBorder="0" applyAlignment="0" applyProtection="0"/>
    <xf numFmtId="9" fontId="145" fillId="0" borderId="0" applyFont="0" applyFill="0" applyBorder="0" applyAlignment="0" applyProtection="0"/>
    <xf numFmtId="13" fontId="1" fillId="0" borderId="0" applyFont="0" applyFill="0" applyProtection="0"/>
    <xf numFmtId="9" fontId="145" fillId="0" borderId="0" applyFont="0" applyFill="0" applyBorder="0" applyAlignment="0" applyProtection="0"/>
    <xf numFmtId="179" fontId="126" fillId="0" borderId="0" applyFill="0" applyBorder="0" applyAlignment="0" applyProtection="0"/>
    <xf numFmtId="0" fontId="1" fillId="0" borderId="0"/>
    <xf numFmtId="0" fontId="122" fillId="26" borderId="1"/>
    <xf numFmtId="0" fontId="127" fillId="0" borderId="0"/>
    <xf numFmtId="0" fontId="129" fillId="0" borderId="0">
      <alignment horizontal="right"/>
    </xf>
    <xf numFmtId="0" fontId="129" fillId="0" borderId="0">
      <alignment horizontal="left"/>
    </xf>
    <xf numFmtId="0" fontId="5" fillId="0" borderId="0"/>
    <xf numFmtId="184" fontId="1" fillId="0" borderId="0" applyFont="0" applyFill="0" applyBorder="0" applyAlignment="0" applyProtection="0">
      <alignment horizontal="left"/>
    </xf>
    <xf numFmtId="165" fontId="1" fillId="0" borderId="0" applyFont="0" applyFill="0" applyBorder="0" applyAlignment="0" applyProtection="0">
      <alignment horizontal="left"/>
    </xf>
    <xf numFmtId="185" fontId="1" fillId="0" borderId="0" applyFont="0" applyFill="0" applyBorder="0" applyAlignment="0" applyProtection="0">
      <alignment horizontal="left"/>
    </xf>
    <xf numFmtId="49" fontId="1" fillId="0" borderId="0" applyFill="0" applyBorder="0" applyProtection="0">
      <alignment horizontal="left"/>
    </xf>
    <xf numFmtId="184" fontId="1" fillId="0" borderId="0" applyFont="0" applyFill="0" applyBorder="0" applyAlignment="0" applyProtection="0">
      <alignment horizontal="left"/>
    </xf>
    <xf numFmtId="165" fontId="1" fillId="0" borderId="0" applyFont="0" applyFill="0" applyBorder="0" applyAlignment="0" applyProtection="0">
      <alignment horizontal="left"/>
    </xf>
    <xf numFmtId="185" fontId="1" fillId="0" borderId="0" applyFont="0" applyFill="0" applyBorder="0" applyAlignment="0" applyProtection="0">
      <alignment horizontal="left"/>
    </xf>
    <xf numFmtId="49" fontId="1" fillId="0" borderId="0" applyFill="0" applyBorder="0" applyProtection="0">
      <alignment horizontal="left"/>
    </xf>
    <xf numFmtId="0" fontId="63" fillId="0" borderId="0" applyNumberFormat="0" applyFill="0" applyBorder="0" applyAlignment="0" applyProtection="0"/>
    <xf numFmtId="0" fontId="130" fillId="0" borderId="0">
      <alignment horizontal="left" vertical="top"/>
    </xf>
    <xf numFmtId="0" fontId="131" fillId="0" borderId="0">
      <alignment horizontal="left"/>
    </xf>
    <xf numFmtId="186" fontId="128" fillId="28" borderId="0" applyNumberFormat="0" applyBorder="0">
      <protection locked="0"/>
    </xf>
    <xf numFmtId="0" fontId="64" fillId="0" borderId="12" applyNumberFormat="0" applyFill="0" applyAlignment="0" applyProtection="0"/>
    <xf numFmtId="186" fontId="74" fillId="29" borderId="0" applyNumberFormat="0" applyBorder="0">
      <protection locked="0"/>
    </xf>
    <xf numFmtId="41" fontId="1" fillId="0" borderId="0" applyFont="0" applyFill="0" applyBorder="0" applyAlignment="0" applyProtection="0"/>
    <xf numFmtId="43"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187" fontId="126" fillId="0" borderId="0" applyFont="0" applyFill="0" applyBorder="0" applyAlignment="0" applyProtection="0"/>
    <xf numFmtId="188" fontId="126" fillId="0" borderId="0" applyFont="0" applyFill="0" applyBorder="0" applyAlignment="0" applyProtection="0"/>
    <xf numFmtId="0" fontId="65" fillId="0" borderId="0" applyNumberFormat="0" applyFill="0" applyBorder="0" applyAlignment="0" applyProtection="0"/>
    <xf numFmtId="0" fontId="132" fillId="23" borderId="0">
      <alignment horizontal="left" vertical="center" indent="1"/>
    </xf>
    <xf numFmtId="4" fontId="122" fillId="0" borderId="0"/>
  </cellStyleXfs>
  <cellXfs count="1407">
    <xf numFmtId="0" fontId="0" fillId="0" borderId="0" xfId="0"/>
    <xf numFmtId="0" fontId="5" fillId="0" borderId="1" xfId="0" applyFont="1" applyBorder="1"/>
    <xf numFmtId="0" fontId="0" fillId="30" borderId="1" xfId="0" applyFill="1" applyBorder="1" applyAlignment="1">
      <alignment horizontal="left" vertical="top" wrapText="1"/>
    </xf>
    <xf numFmtId="0" fontId="5" fillId="30" borderId="1" xfId="0" applyFont="1" applyFill="1" applyBorder="1"/>
    <xf numFmtId="0" fontId="6" fillId="0" borderId="1" xfId="0" applyFont="1" applyBorder="1"/>
    <xf numFmtId="0" fontId="5" fillId="31" borderId="1" xfId="0" applyFont="1" applyFill="1" applyBorder="1" applyProtection="1">
      <protection locked="0"/>
    </xf>
    <xf numFmtId="0" fontId="5" fillId="30" borderId="1" xfId="0" applyFont="1" applyFill="1" applyBorder="1" applyProtection="1">
      <protection locked="0"/>
    </xf>
    <xf numFmtId="0" fontId="5" fillId="0" borderId="1" xfId="0" applyFont="1" applyBorder="1" applyAlignment="1">
      <alignment horizontal="center"/>
    </xf>
    <xf numFmtId="0" fontId="0" fillId="32" borderId="0" xfId="0" applyFill="1"/>
    <xf numFmtId="0" fontId="5" fillId="32" borderId="0" xfId="0" applyFont="1" applyFill="1"/>
    <xf numFmtId="0" fontId="0" fillId="32" borderId="0" xfId="0" applyFill="1" applyAlignment="1">
      <alignment horizontal="center"/>
    </xf>
    <xf numFmtId="0" fontId="6" fillId="32" borderId="0" xfId="0" applyFont="1" applyFill="1" applyBorder="1"/>
    <xf numFmtId="0" fontId="5" fillId="32" borderId="0" xfId="0" applyFont="1" applyFill="1" applyBorder="1"/>
    <xf numFmtId="0" fontId="5" fillId="0" borderId="1" xfId="0" applyFont="1" applyBorder="1" applyAlignment="1">
      <alignment horizontal="left" vertical="top" wrapText="1"/>
    </xf>
    <xf numFmtId="0" fontId="0" fillId="32" borderId="0" xfId="0" applyFill="1" applyBorder="1"/>
    <xf numFmtId="0" fontId="5" fillId="32" borderId="0" xfId="0" applyFont="1" applyFill="1" applyBorder="1" applyAlignment="1">
      <alignment horizontal="left" vertical="top" wrapText="1"/>
    </xf>
    <xf numFmtId="0" fontId="5" fillId="30" borderId="1" xfId="0" applyFont="1" applyFill="1" applyBorder="1" applyAlignment="1">
      <alignment horizontal="left" vertical="top" wrapText="1"/>
    </xf>
    <xf numFmtId="0" fontId="10" fillId="33" borderId="1" xfId="0" applyFont="1" applyFill="1" applyBorder="1"/>
    <xf numFmtId="0" fontId="5" fillId="32" borderId="0" xfId="0" applyFont="1" applyFill="1" applyAlignment="1">
      <alignment vertical="top"/>
    </xf>
    <xf numFmtId="0" fontId="7" fillId="32" borderId="0" xfId="0" applyFont="1" applyFill="1" applyBorder="1" applyAlignment="1">
      <alignment horizontal="right" vertical="top"/>
    </xf>
    <xf numFmtId="0" fontId="0" fillId="30" borderId="1" xfId="0" applyFill="1" applyBorder="1" applyAlignment="1">
      <alignment horizontal="center" vertical="top" wrapText="1"/>
    </xf>
    <xf numFmtId="0" fontId="5" fillId="30" borderId="1" xfId="0" applyFont="1" applyFill="1" applyBorder="1" applyAlignment="1">
      <alignment horizontal="center"/>
    </xf>
    <xf numFmtId="0" fontId="5" fillId="32" borderId="1" xfId="0" applyFont="1" applyFill="1" applyBorder="1"/>
    <xf numFmtId="0" fontId="6" fillId="32" borderId="1" xfId="0" applyFont="1" applyFill="1" applyBorder="1"/>
    <xf numFmtId="3" fontId="5" fillId="34" borderId="1" xfId="0" applyNumberFormat="1" applyFont="1" applyFill="1" applyBorder="1" applyAlignment="1">
      <alignment horizontal="right"/>
    </xf>
    <xf numFmtId="0" fontId="10" fillId="32" borderId="0" xfId="0" applyFont="1" applyFill="1"/>
    <xf numFmtId="0" fontId="5" fillId="32" borderId="1" xfId="0" applyFont="1" applyFill="1" applyBorder="1" applyAlignment="1">
      <alignment horizontal="center"/>
    </xf>
    <xf numFmtId="0" fontId="14" fillId="32" borderId="0" xfId="0" applyFont="1" applyFill="1"/>
    <xf numFmtId="0" fontId="15" fillId="32" borderId="0" xfId="0" applyFont="1" applyFill="1" applyAlignment="1">
      <alignment horizontal="left"/>
    </xf>
    <xf numFmtId="0" fontId="16" fillId="32" borderId="0" xfId="0" applyFont="1" applyFill="1"/>
    <xf numFmtId="0" fontId="17" fillId="32" borderId="0" xfId="0" applyFont="1" applyFill="1"/>
    <xf numFmtId="0" fontId="0" fillId="0" borderId="0" xfId="0" applyAlignment="1">
      <alignment horizontal="left" indent="1"/>
    </xf>
    <xf numFmtId="0" fontId="13" fillId="32" borderId="0" xfId="0" applyFont="1" applyFill="1"/>
    <xf numFmtId="0" fontId="18" fillId="32" borderId="0" xfId="0" applyFont="1" applyFill="1"/>
    <xf numFmtId="0" fontId="18" fillId="32" borderId="0" xfId="0" applyFont="1" applyFill="1" applyAlignment="1">
      <alignment horizontal="center"/>
    </xf>
    <xf numFmtId="17" fontId="0" fillId="35" borderId="1" xfId="0" applyNumberFormat="1" applyFill="1" applyBorder="1" applyAlignment="1">
      <alignment horizontal="left"/>
    </xf>
    <xf numFmtId="0" fontId="6" fillId="35" borderId="1" xfId="0" applyFont="1" applyFill="1" applyBorder="1"/>
    <xf numFmtId="164" fontId="5" fillId="34" borderId="1" xfId="0" applyNumberFormat="1" applyFont="1" applyFill="1" applyBorder="1"/>
    <xf numFmtId="9" fontId="5" fillId="34" borderId="1" xfId="78" applyFont="1" applyFill="1" applyBorder="1"/>
    <xf numFmtId="0" fontId="5" fillId="32" borderId="0" xfId="0" applyFont="1" applyFill="1" applyAlignment="1">
      <alignment horizontal="justify" vertical="top" wrapText="1"/>
    </xf>
    <xf numFmtId="0" fontId="20" fillId="32" borderId="0" xfId="0" applyFont="1" applyFill="1"/>
    <xf numFmtId="0" fontId="10" fillId="32" borderId="0" xfId="0" applyFont="1" applyFill="1" applyAlignment="1">
      <alignment horizontal="center"/>
    </xf>
    <xf numFmtId="0" fontId="10" fillId="32" borderId="0" xfId="0" applyFont="1" applyFill="1" applyAlignment="1">
      <alignment horizontal="left"/>
    </xf>
    <xf numFmtId="0" fontId="21" fillId="32" borderId="1" xfId="0" applyFont="1" applyFill="1" applyBorder="1"/>
    <xf numFmtId="0" fontId="23" fillId="32" borderId="0" xfId="0" applyFont="1" applyFill="1"/>
    <xf numFmtId="0" fontId="0" fillId="31" borderId="1" xfId="0" applyFill="1" applyBorder="1" applyAlignment="1">
      <alignment horizontal="center"/>
    </xf>
    <xf numFmtId="0" fontId="0" fillId="34" borderId="1" xfId="0" applyFill="1" applyBorder="1" applyAlignment="1">
      <alignment horizontal="center"/>
    </xf>
    <xf numFmtId="0" fontId="0" fillId="32" borderId="0" xfId="0" applyFill="1" applyAlignment="1">
      <alignment horizontal="left"/>
    </xf>
    <xf numFmtId="0" fontId="10" fillId="23" borderId="1" xfId="0" applyFont="1" applyFill="1" applyBorder="1" applyAlignment="1">
      <alignment horizontal="center"/>
    </xf>
    <xf numFmtId="0" fontId="24" fillId="32" borderId="0" xfId="0" applyFont="1" applyFill="1"/>
    <xf numFmtId="0" fontId="25" fillId="32" borderId="0" xfId="0" applyFont="1" applyFill="1"/>
    <xf numFmtId="0" fontId="0" fillId="32" borderId="13" xfId="0" applyFill="1" applyBorder="1"/>
    <xf numFmtId="0" fontId="0" fillId="32" borderId="14" xfId="0" applyFill="1" applyBorder="1" applyAlignment="1">
      <alignment horizontal="left" vertical="top"/>
    </xf>
    <xf numFmtId="0" fontId="0" fillId="32" borderId="14" xfId="0" applyFill="1" applyBorder="1" applyAlignment="1">
      <alignment horizontal="center" vertical="top" wrapText="1"/>
    </xf>
    <xf numFmtId="0" fontId="23" fillId="32" borderId="0" xfId="0" applyFont="1" applyFill="1" applyAlignment="1">
      <alignment horizontal="center"/>
    </xf>
    <xf numFmtId="17" fontId="10" fillId="35" borderId="1" xfId="0" applyNumberFormat="1" applyFont="1" applyFill="1" applyBorder="1" applyAlignment="1">
      <alignment horizontal="left"/>
    </xf>
    <xf numFmtId="0" fontId="10" fillId="32" borderId="0" xfId="0" applyFont="1" applyFill="1" applyAlignment="1">
      <alignment vertical="top"/>
    </xf>
    <xf numFmtId="0" fontId="9" fillId="35" borderId="1" xfId="0" applyFont="1" applyFill="1" applyBorder="1"/>
    <xf numFmtId="0" fontId="10" fillId="32" borderId="0" xfId="0" applyFont="1" applyFill="1" applyAlignment="1">
      <alignment vertical="top" wrapText="1"/>
    </xf>
    <xf numFmtId="0" fontId="10" fillId="31" borderId="1" xfId="0" applyFont="1" applyFill="1" applyBorder="1" applyAlignment="1" applyProtection="1">
      <alignment vertical="top"/>
      <protection locked="0"/>
    </xf>
    <xf numFmtId="0" fontId="10" fillId="23" borderId="1" xfId="0" applyFont="1" applyFill="1" applyBorder="1" applyAlignment="1">
      <alignment vertical="top"/>
    </xf>
    <xf numFmtId="0" fontId="9" fillId="35" borderId="1" xfId="0" applyFont="1" applyFill="1" applyBorder="1" applyProtection="1"/>
    <xf numFmtId="0" fontId="0" fillId="32" borderId="1" xfId="0" applyFill="1" applyBorder="1" applyAlignment="1">
      <alignment horizontal="left" vertical="top"/>
    </xf>
    <xf numFmtId="0" fontId="0" fillId="32" borderId="0" xfId="0" applyFill="1" applyAlignment="1">
      <alignment wrapText="1"/>
    </xf>
    <xf numFmtId="0" fontId="6" fillId="32" borderId="15" xfId="0" applyFont="1" applyFill="1" applyBorder="1"/>
    <xf numFmtId="0" fontId="0" fillId="32" borderId="1" xfId="0" applyFill="1" applyBorder="1"/>
    <xf numFmtId="9" fontId="5" fillId="32" borderId="1" xfId="0" applyNumberFormat="1" applyFont="1" applyFill="1" applyBorder="1"/>
    <xf numFmtId="9" fontId="28" fillId="32" borderId="1" xfId="0" applyNumberFormat="1" applyFont="1" applyFill="1" applyBorder="1"/>
    <xf numFmtId="9" fontId="28" fillId="32" borderId="1" xfId="0" quotePrefix="1" applyNumberFormat="1" applyFont="1" applyFill="1" applyBorder="1"/>
    <xf numFmtId="0" fontId="30" fillId="32" borderId="0" xfId="0" applyFont="1" applyFill="1"/>
    <xf numFmtId="0" fontId="0" fillId="32" borderId="0" xfId="0" applyFill="1" applyAlignment="1">
      <alignment vertical="top"/>
    </xf>
    <xf numFmtId="0" fontId="9" fillId="32" borderId="1" xfId="0" applyFont="1" applyFill="1" applyBorder="1"/>
    <xf numFmtId="9" fontId="28" fillId="32" borderId="13" xfId="0" applyNumberFormat="1" applyFont="1" applyFill="1" applyBorder="1" applyAlignment="1"/>
    <xf numFmtId="9" fontId="28" fillId="32" borderId="16" xfId="0" applyNumberFormat="1" applyFont="1" applyFill="1" applyBorder="1" applyAlignment="1"/>
    <xf numFmtId="9" fontId="5" fillId="32" borderId="13" xfId="0" applyNumberFormat="1" applyFont="1" applyFill="1" applyBorder="1" applyAlignment="1"/>
    <xf numFmtId="0" fontId="5" fillId="32" borderId="13" xfId="0" applyFont="1" applyFill="1" applyBorder="1" applyAlignment="1"/>
    <xf numFmtId="0" fontId="5" fillId="32" borderId="14" xfId="0" applyFont="1" applyFill="1" applyBorder="1" applyAlignment="1"/>
    <xf numFmtId="0" fontId="5" fillId="32" borderId="16" xfId="0" applyFont="1" applyFill="1" applyBorder="1" applyAlignment="1"/>
    <xf numFmtId="0" fontId="6" fillId="32" borderId="13" xfId="0" applyFont="1" applyFill="1" applyBorder="1"/>
    <xf numFmtId="0" fontId="9" fillId="32" borderId="0" xfId="0" applyFont="1" applyFill="1"/>
    <xf numFmtId="9" fontId="6" fillId="32" borderId="13" xfId="0" applyNumberFormat="1" applyFont="1" applyFill="1" applyBorder="1" applyAlignment="1"/>
    <xf numFmtId="9" fontId="6" fillId="32" borderId="14" xfId="0" applyNumberFormat="1" applyFont="1" applyFill="1" applyBorder="1" applyAlignment="1"/>
    <xf numFmtId="3" fontId="6" fillId="32" borderId="16" xfId="0" applyNumberFormat="1" applyFont="1" applyFill="1" applyBorder="1" applyAlignment="1"/>
    <xf numFmtId="9" fontId="5" fillId="32" borderId="14" xfId="0" applyNumberFormat="1" applyFont="1" applyFill="1" applyBorder="1" applyAlignment="1"/>
    <xf numFmtId="3" fontId="5" fillId="32" borderId="16" xfId="0" applyNumberFormat="1" applyFont="1" applyFill="1" applyBorder="1" applyAlignment="1"/>
    <xf numFmtId="9" fontId="5" fillId="32" borderId="1" xfId="78" applyFont="1" applyFill="1" applyBorder="1" applyProtection="1"/>
    <xf numFmtId="0" fontId="33" fillId="32" borderId="0" xfId="0" applyFont="1" applyFill="1" applyAlignment="1" applyProtection="1">
      <alignment horizontal="left"/>
    </xf>
    <xf numFmtId="0" fontId="23" fillId="32" borderId="0" xfId="0" applyFont="1" applyFill="1" applyBorder="1"/>
    <xf numFmtId="9" fontId="34" fillId="32" borderId="0" xfId="0" applyNumberFormat="1" applyFont="1" applyFill="1" applyBorder="1"/>
    <xf numFmtId="9" fontId="34" fillId="32" borderId="0" xfId="0" quotePrefix="1" applyNumberFormat="1" applyFont="1" applyFill="1" applyBorder="1"/>
    <xf numFmtId="0" fontId="35" fillId="32" borderId="0" xfId="0" applyFont="1" applyFill="1"/>
    <xf numFmtId="0" fontId="18" fillId="32" borderId="0" xfId="0" applyFont="1" applyFill="1" applyAlignment="1">
      <alignment horizontal="justify" vertical="top" wrapText="1"/>
    </xf>
    <xf numFmtId="0" fontId="3" fillId="36" borderId="14" xfId="0" applyFont="1" applyFill="1" applyBorder="1" applyAlignment="1">
      <alignment horizontal="center"/>
    </xf>
    <xf numFmtId="0" fontId="3" fillId="36" borderId="13" xfId="0" applyFont="1" applyFill="1" applyBorder="1" applyAlignment="1">
      <alignment horizontal="left"/>
    </xf>
    <xf numFmtId="0" fontId="5" fillId="30" borderId="2" xfId="0" applyFont="1" applyFill="1" applyBorder="1" applyProtection="1">
      <protection locked="0"/>
    </xf>
    <xf numFmtId="0" fontId="0" fillId="26" borderId="1" xfId="0" applyFill="1" applyBorder="1" applyAlignment="1">
      <alignment vertical="top" wrapText="1"/>
    </xf>
    <xf numFmtId="0" fontId="0" fillId="26" borderId="1" xfId="0" applyFill="1" applyBorder="1" applyAlignment="1">
      <alignment horizontal="center" vertical="top" wrapText="1"/>
    </xf>
    <xf numFmtId="0" fontId="0" fillId="26" borderId="1" xfId="0" applyFill="1" applyBorder="1"/>
    <xf numFmtId="0" fontId="0" fillId="26" borderId="1" xfId="0" applyFill="1" applyBorder="1" applyAlignment="1">
      <alignment horizontal="center"/>
    </xf>
    <xf numFmtId="0" fontId="5" fillId="26" borderId="1" xfId="0" applyFont="1" applyFill="1" applyBorder="1"/>
    <xf numFmtId="0" fontId="0" fillId="32" borderId="1" xfId="0" applyFill="1" applyBorder="1" applyAlignment="1">
      <alignment horizontal="center"/>
    </xf>
    <xf numFmtId="0" fontId="36" fillId="36" borderId="1" xfId="0" applyFont="1" applyFill="1" applyBorder="1"/>
    <xf numFmtId="0" fontId="3" fillId="36" borderId="1" xfId="0" applyFont="1" applyFill="1" applyBorder="1" applyAlignment="1">
      <alignment horizontal="center"/>
    </xf>
    <xf numFmtId="167" fontId="1" fillId="32" borderId="1" xfId="0" applyNumberFormat="1" applyFont="1" applyFill="1" applyBorder="1" applyAlignment="1">
      <alignment horizontal="center"/>
    </xf>
    <xf numFmtId="0" fontId="1" fillId="37" borderId="1" xfId="0" applyFont="1" applyFill="1" applyBorder="1" applyAlignment="1">
      <alignment horizontal="center"/>
    </xf>
    <xf numFmtId="164" fontId="1" fillId="32" borderId="1" xfId="0" applyNumberFormat="1" applyFont="1" applyFill="1" applyBorder="1" applyAlignment="1">
      <alignment horizontal="center"/>
    </xf>
    <xf numFmtId="165" fontId="1" fillId="32" borderId="1" xfId="0" applyNumberFormat="1" applyFont="1" applyFill="1" applyBorder="1" applyAlignment="1">
      <alignment horizontal="center"/>
    </xf>
    <xf numFmtId="2" fontId="1" fillId="32" borderId="1" xfId="0" applyNumberFormat="1" applyFont="1" applyFill="1" applyBorder="1" applyAlignment="1">
      <alignment horizontal="center"/>
    </xf>
    <xf numFmtId="168" fontId="1" fillId="32" borderId="1" xfId="0" applyNumberFormat="1" applyFont="1" applyFill="1" applyBorder="1" applyAlignment="1">
      <alignment horizontal="center"/>
    </xf>
    <xf numFmtId="1" fontId="1" fillId="32" borderId="1" xfId="0" applyNumberFormat="1" applyFont="1" applyFill="1" applyBorder="1" applyAlignment="1">
      <alignment horizontal="center"/>
    </xf>
    <xf numFmtId="166" fontId="1" fillId="32" borderId="1" xfId="0" applyNumberFormat="1" applyFont="1" applyFill="1" applyBorder="1" applyAlignment="1">
      <alignment horizontal="center"/>
    </xf>
    <xf numFmtId="170" fontId="1" fillId="32" borderId="1" xfId="0" applyNumberFormat="1" applyFont="1" applyFill="1" applyBorder="1" applyAlignment="1">
      <alignment horizontal="center"/>
    </xf>
    <xf numFmtId="169" fontId="1" fillId="32" borderId="1" xfId="0" applyNumberFormat="1" applyFont="1" applyFill="1" applyBorder="1" applyAlignment="1">
      <alignment horizontal="center"/>
    </xf>
    <xf numFmtId="171" fontId="1" fillId="32" borderId="1" xfId="0" applyNumberFormat="1" applyFont="1" applyFill="1" applyBorder="1" applyAlignment="1">
      <alignment horizontal="center"/>
    </xf>
    <xf numFmtId="172" fontId="1" fillId="32" borderId="1" xfId="0" applyNumberFormat="1" applyFont="1" applyFill="1" applyBorder="1" applyAlignment="1">
      <alignment horizontal="center"/>
    </xf>
    <xf numFmtId="173" fontId="1" fillId="32" borderId="1" xfId="0" applyNumberFormat="1" applyFont="1" applyFill="1" applyBorder="1" applyAlignment="1">
      <alignment horizontal="center"/>
    </xf>
    <xf numFmtId="4" fontId="1" fillId="32" borderId="1" xfId="0" applyNumberFormat="1" applyFont="1" applyFill="1" applyBorder="1" applyAlignment="1">
      <alignment horizontal="center"/>
    </xf>
    <xf numFmtId="3" fontId="1" fillId="32" borderId="1" xfId="0" applyNumberFormat="1" applyFont="1" applyFill="1" applyBorder="1" applyAlignment="1">
      <alignment horizontal="center"/>
    </xf>
    <xf numFmtId="175" fontId="1" fillId="32" borderId="1" xfId="0" applyNumberFormat="1" applyFont="1" applyFill="1" applyBorder="1" applyAlignment="1">
      <alignment horizontal="center"/>
    </xf>
    <xf numFmtId="176" fontId="1" fillId="32" borderId="1" xfId="0" applyNumberFormat="1" applyFont="1" applyFill="1" applyBorder="1" applyAlignment="1">
      <alignment horizontal="center"/>
    </xf>
    <xf numFmtId="169" fontId="0" fillId="32" borderId="1" xfId="0" applyNumberFormat="1" applyFill="1" applyBorder="1" applyAlignment="1">
      <alignment horizontal="center"/>
    </xf>
    <xf numFmtId="2" fontId="10" fillId="32" borderId="1" xfId="0" applyNumberFormat="1" applyFont="1" applyFill="1" applyBorder="1" applyAlignment="1">
      <alignment horizontal="center"/>
    </xf>
    <xf numFmtId="0" fontId="10" fillId="26" borderId="1" xfId="0" applyFont="1" applyFill="1" applyBorder="1" applyAlignment="1">
      <alignment vertical="top" wrapText="1"/>
    </xf>
    <xf numFmtId="0" fontId="10" fillId="26" borderId="1" xfId="0" applyFont="1" applyFill="1" applyBorder="1" applyAlignment="1">
      <alignment horizontal="center" vertical="top" wrapText="1"/>
    </xf>
    <xf numFmtId="0" fontId="37" fillId="32" borderId="0" xfId="0" applyFont="1" applyFill="1"/>
    <xf numFmtId="0" fontId="3" fillId="36" borderId="16" xfId="0" applyFont="1" applyFill="1" applyBorder="1" applyAlignment="1">
      <alignment horizontal="center"/>
    </xf>
    <xf numFmtId="0" fontId="10" fillId="32" borderId="1" xfId="0" applyFont="1" applyFill="1" applyBorder="1"/>
    <xf numFmtId="0" fontId="38" fillId="32" borderId="0" xfId="0" applyFont="1" applyFill="1"/>
    <xf numFmtId="3" fontId="5" fillId="32" borderId="1" xfId="0" applyNumberFormat="1" applyFont="1" applyFill="1" applyBorder="1" applyAlignment="1">
      <alignment horizontal="center"/>
    </xf>
    <xf numFmtId="174" fontId="5" fillId="34" borderId="1" xfId="0" applyNumberFormat="1" applyFont="1" applyFill="1" applyBorder="1" applyAlignment="1">
      <alignment horizontal="right"/>
    </xf>
    <xf numFmtId="0" fontId="10" fillId="26" borderId="13" xfId="0" applyFont="1" applyFill="1" applyBorder="1" applyAlignment="1"/>
    <xf numFmtId="0" fontId="10" fillId="26" borderId="14" xfId="0" applyFont="1" applyFill="1" applyBorder="1" applyAlignment="1"/>
    <xf numFmtId="0" fontId="10" fillId="26" borderId="16" xfId="0" applyFont="1" applyFill="1" applyBorder="1" applyAlignment="1"/>
    <xf numFmtId="0" fontId="10" fillId="26" borderId="1" xfId="0" applyFont="1" applyFill="1" applyBorder="1" applyAlignment="1">
      <alignment wrapText="1"/>
    </xf>
    <xf numFmtId="165" fontId="5" fillId="26" borderId="13" xfId="0" applyNumberFormat="1" applyFont="1" applyFill="1" applyBorder="1"/>
    <xf numFmtId="165" fontId="5" fillId="26" borderId="16" xfId="0" applyNumberFormat="1" applyFont="1" applyFill="1" applyBorder="1"/>
    <xf numFmtId="0" fontId="6" fillId="26" borderId="1" xfId="0" applyFont="1" applyFill="1" applyBorder="1"/>
    <xf numFmtId="0" fontId="6" fillId="26" borderId="1" xfId="0" applyFont="1" applyFill="1" applyBorder="1" applyAlignment="1">
      <alignment horizontal="center"/>
    </xf>
    <xf numFmtId="165" fontId="6" fillId="26" borderId="1" xfId="0" applyNumberFormat="1" applyFont="1" applyFill="1" applyBorder="1"/>
    <xf numFmtId="165" fontId="21" fillId="26" borderId="1" xfId="0" applyNumberFormat="1" applyFont="1" applyFill="1" applyBorder="1"/>
    <xf numFmtId="9" fontId="29" fillId="26" borderId="1" xfId="0" applyNumberFormat="1" applyFont="1" applyFill="1" applyBorder="1"/>
    <xf numFmtId="0" fontId="21" fillId="26" borderId="1" xfId="0" applyFont="1" applyFill="1" applyBorder="1"/>
    <xf numFmtId="0" fontId="10" fillId="26" borderId="1" xfId="0" applyFont="1" applyFill="1" applyBorder="1"/>
    <xf numFmtId="0" fontId="10" fillId="32" borderId="0" xfId="0" applyFont="1" applyFill="1" applyAlignment="1">
      <alignment horizontal="left" vertical="top" wrapText="1"/>
    </xf>
    <xf numFmtId="0" fontId="10" fillId="32" borderId="0" xfId="0" applyFont="1" applyFill="1" applyAlignment="1">
      <alignment horizontal="center" vertical="top"/>
    </xf>
    <xf numFmtId="0" fontId="10" fillId="32" borderId="0" xfId="0" applyFont="1" applyFill="1" applyAlignment="1">
      <alignment horizontal="center" vertical="top" wrapText="1"/>
    </xf>
    <xf numFmtId="0" fontId="10" fillId="32" borderId="0" xfId="0" applyFont="1" applyFill="1" applyAlignment="1">
      <alignment horizontal="center" vertical="center"/>
    </xf>
    <xf numFmtId="0" fontId="37" fillId="32" borderId="0" xfId="0" applyFont="1" applyFill="1" applyAlignment="1">
      <alignment horizontal="left"/>
    </xf>
    <xf numFmtId="3" fontId="9" fillId="23" borderId="1" xfId="0" applyNumberFormat="1" applyFont="1" applyFill="1" applyBorder="1" applyAlignment="1">
      <alignment horizontal="center" vertical="top" wrapText="1"/>
    </xf>
    <xf numFmtId="0" fontId="0" fillId="26" borderId="1" xfId="0" applyFill="1" applyBorder="1" applyAlignment="1">
      <alignment horizontal="center" wrapText="1"/>
    </xf>
    <xf numFmtId="0" fontId="9" fillId="26" borderId="17" xfId="0" applyFont="1" applyFill="1" applyBorder="1" applyAlignment="1">
      <alignment wrapText="1"/>
    </xf>
    <xf numFmtId="0" fontId="26" fillId="32" borderId="0" xfId="0" applyFont="1" applyFill="1"/>
    <xf numFmtId="0" fontId="43" fillId="32" borderId="0" xfId="0" applyFont="1" applyFill="1" applyAlignment="1">
      <alignment wrapText="1"/>
    </xf>
    <xf numFmtId="0" fontId="39" fillId="32" borderId="0" xfId="0" applyFont="1" applyFill="1" applyAlignment="1">
      <alignment wrapText="1"/>
    </xf>
    <xf numFmtId="3" fontId="5" fillId="23" borderId="1" xfId="0" applyNumberFormat="1" applyFont="1" applyFill="1" applyBorder="1"/>
    <xf numFmtId="3" fontId="9" fillId="23" borderId="1" xfId="0" applyNumberFormat="1" applyFont="1" applyFill="1" applyBorder="1"/>
    <xf numFmtId="3" fontId="6" fillId="23" borderId="1" xfId="0" applyNumberFormat="1" applyFont="1" applyFill="1" applyBorder="1"/>
    <xf numFmtId="0" fontId="10" fillId="32" borderId="0" xfId="0" applyFont="1" applyFill="1" applyProtection="1"/>
    <xf numFmtId="9" fontId="21" fillId="32" borderId="13" xfId="0" applyNumberFormat="1" applyFont="1" applyFill="1" applyBorder="1" applyAlignment="1"/>
    <xf numFmtId="3" fontId="9" fillId="26" borderId="1" xfId="0" applyNumberFormat="1" applyFont="1" applyFill="1" applyBorder="1"/>
    <xf numFmtId="3" fontId="10" fillId="26" borderId="1" xfId="0" applyNumberFormat="1" applyFont="1" applyFill="1" applyBorder="1" applyAlignment="1">
      <alignment wrapText="1"/>
    </xf>
    <xf numFmtId="3" fontId="0" fillId="32" borderId="16" xfId="0" applyNumberFormat="1" applyFill="1" applyBorder="1" applyAlignment="1">
      <alignment horizontal="left" vertical="top" wrapText="1"/>
    </xf>
    <xf numFmtId="167" fontId="5" fillId="34" borderId="1" xfId="0" applyNumberFormat="1" applyFont="1" applyFill="1" applyBorder="1"/>
    <xf numFmtId="0" fontId="28" fillId="32" borderId="1" xfId="0" applyFont="1" applyFill="1" applyBorder="1"/>
    <xf numFmtId="0" fontId="28" fillId="32" borderId="1" xfId="0" applyFont="1" applyFill="1" applyBorder="1" applyAlignment="1">
      <alignment horizontal="center"/>
    </xf>
    <xf numFmtId="3" fontId="28" fillId="23" borderId="1" xfId="0" applyNumberFormat="1" applyFont="1" applyFill="1" applyBorder="1"/>
    <xf numFmtId="0" fontId="29" fillId="32" borderId="0" xfId="0" applyFont="1" applyFill="1"/>
    <xf numFmtId="0" fontId="29" fillId="32" borderId="16" xfId="0" applyFont="1" applyFill="1" applyBorder="1" applyAlignment="1"/>
    <xf numFmtId="0" fontId="21" fillId="32" borderId="1" xfId="0" applyFont="1" applyFill="1" applyBorder="1" applyAlignment="1">
      <alignment horizontal="center"/>
    </xf>
    <xf numFmtId="3" fontId="21" fillId="23" borderId="1" xfId="0" applyNumberFormat="1" applyFont="1" applyFill="1" applyBorder="1"/>
    <xf numFmtId="0" fontId="10" fillId="26" borderId="13" xfId="0" applyFont="1" applyFill="1" applyBorder="1" applyAlignment="1">
      <alignment wrapText="1"/>
    </xf>
    <xf numFmtId="0" fontId="10" fillId="26" borderId="16" xfId="0" applyFont="1" applyFill="1" applyBorder="1" applyAlignment="1">
      <alignment wrapText="1"/>
    </xf>
    <xf numFmtId="2" fontId="5" fillId="32" borderId="1" xfId="0" applyNumberFormat="1" applyFont="1" applyFill="1" applyBorder="1" applyAlignment="1"/>
    <xf numFmtId="9" fontId="40" fillId="26" borderId="13" xfId="0" applyNumberFormat="1" applyFont="1" applyFill="1" applyBorder="1" applyAlignment="1"/>
    <xf numFmtId="2" fontId="21" fillId="32" borderId="1" xfId="0" applyNumberFormat="1" applyFont="1" applyFill="1" applyBorder="1" applyAlignment="1"/>
    <xf numFmtId="3" fontId="44" fillId="26" borderId="1" xfId="0" applyNumberFormat="1" applyFont="1" applyFill="1" applyBorder="1"/>
    <xf numFmtId="0" fontId="44" fillId="26" borderId="1" xfId="0" applyFont="1" applyFill="1" applyBorder="1"/>
    <xf numFmtId="3" fontId="5" fillId="26" borderId="1" xfId="0" applyNumberFormat="1" applyFont="1" applyFill="1" applyBorder="1"/>
    <xf numFmtId="0" fontId="46" fillId="32" borderId="0" xfId="0" applyFont="1" applyFill="1"/>
    <xf numFmtId="0" fontId="5" fillId="26" borderId="1" xfId="0" applyFont="1" applyFill="1" applyBorder="1" applyProtection="1">
      <protection locked="0"/>
    </xf>
    <xf numFmtId="3" fontId="5" fillId="26" borderId="1" xfId="0" applyNumberFormat="1" applyFont="1" applyFill="1" applyBorder="1" applyAlignment="1">
      <alignment horizontal="right"/>
    </xf>
    <xf numFmtId="3" fontId="5" fillId="26" borderId="1" xfId="0" applyNumberFormat="1" applyFont="1" applyFill="1" applyBorder="1" applyAlignment="1">
      <alignment horizontal="center"/>
    </xf>
    <xf numFmtId="0" fontId="10" fillId="26" borderId="1" xfId="0" applyFont="1" applyFill="1" applyBorder="1" applyAlignment="1">
      <alignment horizontal="center"/>
    </xf>
    <xf numFmtId="177" fontId="1" fillId="32" borderId="1" xfId="78" applyNumberFormat="1" applyFont="1" applyFill="1" applyBorder="1" applyAlignment="1">
      <alignment horizontal="center"/>
    </xf>
    <xf numFmtId="0" fontId="10" fillId="26" borderId="1" xfId="0" applyFont="1" applyFill="1" applyBorder="1" applyAlignment="1">
      <alignment horizontal="center" wrapText="1"/>
    </xf>
    <xf numFmtId="0" fontId="20" fillId="32" borderId="0" xfId="0" applyFont="1" applyFill="1" applyAlignment="1">
      <alignment horizontal="center"/>
    </xf>
    <xf numFmtId="0" fontId="1" fillId="32" borderId="1" xfId="0" applyFont="1" applyFill="1" applyBorder="1"/>
    <xf numFmtId="0" fontId="47" fillId="32" borderId="1" xfId="0" applyFont="1" applyFill="1" applyBorder="1"/>
    <xf numFmtId="1" fontId="19" fillId="32" borderId="0" xfId="0" applyNumberFormat="1" applyFont="1" applyFill="1" applyAlignment="1">
      <alignment horizontal="right" vertical="top"/>
    </xf>
    <xf numFmtId="0" fontId="14" fillId="32" borderId="0" xfId="0" applyFont="1" applyFill="1" applyProtection="1"/>
    <xf numFmtId="0" fontId="42" fillId="32" borderId="0" xfId="0" applyFont="1" applyFill="1"/>
    <xf numFmtId="0" fontId="48" fillId="32" borderId="0" xfId="0" applyFont="1" applyFill="1" applyAlignment="1" applyProtection="1">
      <alignment horizontal="left"/>
    </xf>
    <xf numFmtId="0" fontId="3" fillId="36" borderId="1" xfId="0" applyFont="1" applyFill="1" applyBorder="1" applyAlignment="1" applyProtection="1">
      <alignment horizontal="center" wrapText="1"/>
    </xf>
    <xf numFmtId="0" fontId="10" fillId="26" borderId="1" xfId="0" applyFont="1" applyFill="1" applyBorder="1" applyAlignment="1" applyProtection="1">
      <alignment horizontal="center" vertical="top"/>
    </xf>
    <xf numFmtId="0" fontId="10" fillId="26" borderId="1" xfId="0" applyFont="1" applyFill="1" applyBorder="1" applyAlignment="1" applyProtection="1">
      <alignment horizontal="center" vertical="top" wrapText="1"/>
    </xf>
    <xf numFmtId="0" fontId="10" fillId="0" borderId="1" xfId="0" applyFont="1" applyBorder="1" applyAlignment="1" applyProtection="1">
      <alignment horizontal="center"/>
    </xf>
    <xf numFmtId="0" fontId="10" fillId="31" borderId="1" xfId="0" applyFont="1" applyFill="1" applyBorder="1" applyAlignment="1" applyProtection="1">
      <alignment horizontal="center" vertical="top"/>
      <protection locked="0"/>
    </xf>
    <xf numFmtId="3" fontId="10" fillId="23" borderId="1" xfId="0" applyNumberFormat="1" applyFont="1" applyFill="1" applyBorder="1" applyAlignment="1" applyProtection="1">
      <alignment vertical="top"/>
    </xf>
    <xf numFmtId="0" fontId="9" fillId="26" borderId="1" xfId="0" applyFont="1" applyFill="1" applyBorder="1" applyAlignment="1" applyProtection="1">
      <alignment horizontal="left" indent="2"/>
    </xf>
    <xf numFmtId="0" fontId="35" fillId="26" borderId="1" xfId="0" applyFont="1" applyFill="1" applyBorder="1" applyAlignment="1" applyProtection="1">
      <alignment horizontal="center" vertical="top"/>
    </xf>
    <xf numFmtId="167" fontId="10" fillId="26" borderId="1" xfId="0" applyNumberFormat="1" applyFont="1" applyFill="1" applyBorder="1" applyAlignment="1" applyProtection="1">
      <alignment horizontal="center" vertical="top"/>
    </xf>
    <xf numFmtId="3" fontId="10" fillId="26" borderId="1" xfId="0" applyNumberFormat="1" applyFont="1" applyFill="1" applyBorder="1" applyAlignment="1" applyProtection="1">
      <alignment vertical="top"/>
    </xf>
    <xf numFmtId="0" fontId="10" fillId="0" borderId="1" xfId="0" applyFont="1" applyBorder="1" applyAlignment="1">
      <alignment horizontal="left" indent="2"/>
    </xf>
    <xf numFmtId="0" fontId="10" fillId="34" borderId="1" xfId="0" applyFont="1" applyFill="1" applyBorder="1" applyAlignment="1" applyProtection="1">
      <alignment horizontal="center" vertical="center"/>
    </xf>
    <xf numFmtId="1" fontId="10" fillId="34" borderId="1" xfId="0" applyNumberFormat="1" applyFont="1" applyFill="1" applyBorder="1" applyAlignment="1" applyProtection="1">
      <alignment horizontal="center" vertical="top"/>
    </xf>
    <xf numFmtId="0" fontId="9" fillId="0" borderId="1" xfId="0" applyFont="1" applyBorder="1" applyAlignment="1">
      <alignment horizontal="left" indent="2"/>
    </xf>
    <xf numFmtId="0" fontId="10" fillId="26" borderId="1" xfId="0" applyFont="1" applyFill="1" applyBorder="1" applyProtection="1"/>
    <xf numFmtId="0" fontId="10" fillId="26" borderId="1" xfId="0" applyFont="1" applyFill="1" applyBorder="1" applyAlignment="1" applyProtection="1">
      <alignment horizontal="center" vertical="center"/>
    </xf>
    <xf numFmtId="0" fontId="1" fillId="32" borderId="0" xfId="0" applyFont="1" applyFill="1"/>
    <xf numFmtId="0" fontId="38" fillId="26" borderId="1" xfId="0" applyFont="1" applyFill="1" applyBorder="1"/>
    <xf numFmtId="2" fontId="38" fillId="26" borderId="1" xfId="0" applyNumberFormat="1" applyFont="1" applyFill="1" applyBorder="1" applyAlignment="1">
      <alignment horizontal="center"/>
    </xf>
    <xf numFmtId="168" fontId="38" fillId="26" borderId="1" xfId="0" applyNumberFormat="1" applyFont="1" applyFill="1" applyBorder="1" applyAlignment="1">
      <alignment horizontal="center"/>
    </xf>
    <xf numFmtId="1" fontId="38" fillId="26" borderId="1" xfId="0" applyNumberFormat="1" applyFont="1" applyFill="1" applyBorder="1" applyAlignment="1">
      <alignment horizontal="center"/>
    </xf>
    <xf numFmtId="0" fontId="19" fillId="32" borderId="0" xfId="0" applyFont="1" applyFill="1" applyAlignment="1">
      <alignment horizontal="right" vertical="top"/>
    </xf>
    <xf numFmtId="0" fontId="49" fillId="32" borderId="0" xfId="0" applyFont="1" applyFill="1"/>
    <xf numFmtId="0" fontId="9" fillId="26" borderId="1" xfId="0" applyFont="1" applyFill="1" applyBorder="1"/>
    <xf numFmtId="0" fontId="14" fillId="32" borderId="0" xfId="0" applyFont="1" applyFill="1" applyAlignment="1">
      <alignment horizontal="left" vertical="top" wrapText="1"/>
    </xf>
    <xf numFmtId="0" fontId="50" fillId="32" borderId="0" xfId="0" applyFont="1" applyFill="1"/>
    <xf numFmtId="0" fontId="50" fillId="0" borderId="0" xfId="0" applyFont="1"/>
    <xf numFmtId="0" fontId="67" fillId="32" borderId="0" xfId="0" applyFont="1" applyFill="1"/>
    <xf numFmtId="0" fontId="67" fillId="0" borderId="0" xfId="0" applyFont="1"/>
    <xf numFmtId="0" fontId="68" fillId="32" borderId="0" xfId="0" applyFont="1" applyFill="1"/>
    <xf numFmtId="0" fontId="68" fillId="0" borderId="0" xfId="0" applyFont="1"/>
    <xf numFmtId="0" fontId="66" fillId="0" borderId="0" xfId="0" applyFont="1"/>
    <xf numFmtId="0" fontId="66" fillId="26" borderId="1" xfId="0" applyFont="1" applyFill="1" applyBorder="1"/>
    <xf numFmtId="0" fontId="66" fillId="26" borderId="1" xfId="0" applyFont="1" applyFill="1" applyBorder="1" applyAlignment="1">
      <alignment horizontal="left" wrapText="1"/>
    </xf>
    <xf numFmtId="0" fontId="66" fillId="26" borderId="1" xfId="0" applyFont="1" applyFill="1" applyBorder="1" applyAlignment="1">
      <alignment wrapText="1"/>
    </xf>
    <xf numFmtId="3" fontId="67" fillId="31" borderId="1" xfId="0" applyNumberFormat="1" applyFont="1" applyFill="1" applyBorder="1" applyAlignment="1" applyProtection="1">
      <alignment horizontal="center"/>
      <protection locked="0"/>
    </xf>
    <xf numFmtId="0" fontId="67" fillId="32" borderId="1" xfId="0" applyFont="1" applyFill="1" applyBorder="1" applyAlignment="1" applyProtection="1">
      <alignment horizontal="center"/>
    </xf>
    <xf numFmtId="174" fontId="67" fillId="31" borderId="1" xfId="0" applyNumberFormat="1" applyFont="1" applyFill="1" applyBorder="1" applyAlignment="1" applyProtection="1">
      <alignment horizontal="center"/>
      <protection locked="0"/>
    </xf>
    <xf numFmtId="0" fontId="67" fillId="26" borderId="1" xfId="0" applyFont="1" applyFill="1" applyBorder="1"/>
    <xf numFmtId="174" fontId="67" fillId="31" borderId="1" xfId="0" applyNumberFormat="1" applyFont="1" applyFill="1" applyBorder="1" applyAlignment="1" applyProtection="1">
      <alignment horizontal="left"/>
      <protection locked="0"/>
    </xf>
    <xf numFmtId="3" fontId="67" fillId="23" borderId="1" xfId="0" applyNumberFormat="1" applyFont="1" applyFill="1" applyBorder="1"/>
    <xf numFmtId="0" fontId="70" fillId="32" borderId="0" xfId="0" applyFont="1" applyFill="1"/>
    <xf numFmtId="0" fontId="70" fillId="32" borderId="1" xfId="0" applyFont="1" applyFill="1" applyBorder="1" applyAlignment="1">
      <alignment wrapText="1"/>
    </xf>
    <xf numFmtId="0" fontId="70" fillId="26" borderId="1" xfId="0" applyFont="1" applyFill="1" applyBorder="1" applyAlignment="1">
      <alignment horizontal="center"/>
    </xf>
    <xf numFmtId="0" fontId="70" fillId="26" borderId="1" xfId="0" applyFont="1" applyFill="1" applyBorder="1" applyAlignment="1" applyProtection="1">
      <alignment horizontal="center"/>
    </xf>
    <xf numFmtId="10" fontId="70" fillId="26" borderId="1" xfId="0" applyNumberFormat="1" applyFont="1" applyFill="1" applyBorder="1" applyAlignment="1">
      <alignment horizontal="center"/>
    </xf>
    <xf numFmtId="0" fontId="70" fillId="26" borderId="1" xfId="0" applyFont="1" applyFill="1" applyBorder="1"/>
    <xf numFmtId="3" fontId="70" fillId="23" borderId="1" xfId="0" applyNumberFormat="1" applyFont="1" applyFill="1" applyBorder="1"/>
    <xf numFmtId="0" fontId="70" fillId="0" borderId="0" xfId="0" applyFont="1"/>
    <xf numFmtId="0" fontId="67" fillId="32" borderId="0" xfId="0" applyFont="1" applyFill="1" applyBorder="1"/>
    <xf numFmtId="0" fontId="66" fillId="32" borderId="0" xfId="0" applyFont="1" applyFill="1" applyAlignment="1"/>
    <xf numFmtId="0" fontId="67" fillId="0" borderId="0" xfId="0" applyFont="1" applyBorder="1" applyAlignment="1">
      <alignment wrapText="1"/>
    </xf>
    <xf numFmtId="0" fontId="67" fillId="32" borderId="0" xfId="0" applyFont="1" applyFill="1" applyAlignment="1">
      <alignment vertical="top" wrapText="1"/>
    </xf>
    <xf numFmtId="0" fontId="71" fillId="32" borderId="0" xfId="0" applyFont="1" applyFill="1"/>
    <xf numFmtId="0" fontId="71" fillId="0" borderId="0" xfId="0" applyFont="1"/>
    <xf numFmtId="0" fontId="71" fillId="32" borderId="0" xfId="0" applyFont="1" applyFill="1" applyAlignment="1">
      <alignment vertical="top"/>
    </xf>
    <xf numFmtId="0" fontId="72" fillId="32" borderId="0" xfId="0" applyFont="1" applyFill="1"/>
    <xf numFmtId="0" fontId="72" fillId="0" borderId="0" xfId="0" applyFont="1"/>
    <xf numFmtId="0" fontId="23" fillId="0" borderId="0" xfId="0" applyFont="1"/>
    <xf numFmtId="174" fontId="67" fillId="34" borderId="1" xfId="0" applyNumberFormat="1" applyFont="1" applyFill="1" applyBorder="1" applyAlignment="1" applyProtection="1">
      <alignment horizontal="center"/>
      <protection locked="0"/>
    </xf>
    <xf numFmtId="0" fontId="46" fillId="26" borderId="1" xfId="0" applyFont="1" applyFill="1" applyBorder="1" applyAlignment="1">
      <alignment horizontal="center" vertical="top" wrapText="1"/>
    </xf>
    <xf numFmtId="0" fontId="10" fillId="26" borderId="1" xfId="0" applyFont="1" applyFill="1" applyBorder="1" applyAlignment="1">
      <alignment horizontal="left" vertical="top" wrapText="1"/>
    </xf>
    <xf numFmtId="0" fontId="45" fillId="26" borderId="1" xfId="0" applyFont="1" applyFill="1" applyBorder="1"/>
    <xf numFmtId="0" fontId="49" fillId="0" borderId="0" xfId="0" applyFont="1"/>
    <xf numFmtId="173" fontId="5" fillId="34" borderId="1" xfId="0" applyNumberFormat="1" applyFont="1" applyFill="1" applyBorder="1" applyAlignment="1">
      <alignment horizontal="right"/>
    </xf>
    <xf numFmtId="17" fontId="0" fillId="32" borderId="0" xfId="0" applyNumberFormat="1" applyFill="1" applyBorder="1" applyAlignment="1">
      <alignment horizontal="left"/>
    </xf>
    <xf numFmtId="0" fontId="9" fillId="32" borderId="0" xfId="0" applyFont="1" applyFill="1" applyBorder="1" applyProtection="1"/>
    <xf numFmtId="17" fontId="10" fillId="32" borderId="0" xfId="0" applyNumberFormat="1" applyFont="1" applyFill="1" applyBorder="1" applyAlignment="1">
      <alignment horizontal="left"/>
    </xf>
    <xf numFmtId="17" fontId="9" fillId="32" borderId="0" xfId="0" applyNumberFormat="1" applyFont="1" applyFill="1" applyBorder="1" applyAlignment="1">
      <alignment horizontal="left"/>
    </xf>
    <xf numFmtId="0" fontId="9" fillId="32" borderId="0" xfId="0" applyFont="1" applyFill="1" applyBorder="1"/>
    <xf numFmtId="0" fontId="10" fillId="32" borderId="0" xfId="0" applyFont="1" applyFill="1" applyBorder="1"/>
    <xf numFmtId="0" fontId="1" fillId="32" borderId="0" xfId="0" applyFont="1" applyFill="1" applyAlignment="1">
      <alignment vertical="top" wrapText="1"/>
    </xf>
    <xf numFmtId="0" fontId="74" fillId="32" borderId="0" xfId="0" applyFont="1" applyFill="1"/>
    <xf numFmtId="0" fontId="9" fillId="0" borderId="0" xfId="0" applyFont="1"/>
    <xf numFmtId="0" fontId="8" fillId="32" borderId="0" xfId="46" applyFill="1" applyAlignment="1" applyProtection="1">
      <alignment horizontal="left" vertical="top" wrapText="1"/>
    </xf>
    <xf numFmtId="0" fontId="74" fillId="32" borderId="0" xfId="0" applyFont="1" applyFill="1" applyAlignment="1">
      <alignment horizontal="right"/>
    </xf>
    <xf numFmtId="0" fontId="37" fillId="32" borderId="0" xfId="0" applyFont="1" applyFill="1" applyAlignment="1" applyProtection="1">
      <alignment horizontal="left"/>
    </xf>
    <xf numFmtId="0" fontId="10" fillId="32" borderId="0" xfId="0" applyFont="1" applyFill="1" applyBorder="1" applyAlignment="1">
      <alignment horizontal="left" vertical="top" wrapText="1"/>
    </xf>
    <xf numFmtId="0" fontId="10" fillId="32" borderId="0" xfId="0" applyFont="1" applyFill="1" applyBorder="1" applyAlignment="1">
      <alignment horizontal="justify" vertical="top" wrapText="1"/>
    </xf>
    <xf numFmtId="0" fontId="8" fillId="32" borderId="0" xfId="46" applyFont="1" applyFill="1" applyBorder="1" applyAlignment="1" applyProtection="1">
      <alignment horizontal="left"/>
    </xf>
    <xf numFmtId="0" fontId="42" fillId="32" borderId="0" xfId="0" applyFont="1" applyFill="1" applyAlignment="1">
      <alignment vertical="top"/>
    </xf>
    <xf numFmtId="0" fontId="77" fillId="32" borderId="0" xfId="0" applyFont="1" applyFill="1"/>
    <xf numFmtId="0" fontId="10" fillId="32" borderId="0" xfId="0" applyFont="1" applyFill="1" applyBorder="1" applyAlignment="1">
      <alignment vertical="top"/>
    </xf>
    <xf numFmtId="0" fontId="79" fillId="32" borderId="0" xfId="0" applyFont="1" applyFill="1"/>
    <xf numFmtId="0" fontId="73" fillId="32" borderId="0" xfId="0" applyFont="1" applyFill="1"/>
    <xf numFmtId="0" fontId="72" fillId="32" borderId="18" xfId="0" applyFont="1" applyFill="1" applyBorder="1"/>
    <xf numFmtId="0" fontId="80" fillId="32" borderId="19" xfId="0" applyFont="1" applyFill="1" applyBorder="1"/>
    <xf numFmtId="0" fontId="72" fillId="32" borderId="19" xfId="0" applyFont="1" applyFill="1" applyBorder="1"/>
    <xf numFmtId="0" fontId="80" fillId="32" borderId="20" xfId="0" applyFont="1" applyFill="1" applyBorder="1"/>
    <xf numFmtId="0" fontId="67" fillId="32" borderId="21" xfId="0" applyFont="1" applyFill="1" applyBorder="1"/>
    <xf numFmtId="168" fontId="67" fillId="32" borderId="22" xfId="0" applyNumberFormat="1" applyFont="1" applyFill="1" applyBorder="1"/>
    <xf numFmtId="0" fontId="72" fillId="32" borderId="21" xfId="0" applyFont="1" applyFill="1" applyBorder="1"/>
    <xf numFmtId="0" fontId="72" fillId="32" borderId="0" xfId="0" applyFont="1" applyFill="1" applyBorder="1"/>
    <xf numFmtId="168" fontId="72" fillId="32" borderId="22" xfId="0" applyNumberFormat="1" applyFont="1" applyFill="1" applyBorder="1"/>
    <xf numFmtId="0" fontId="72" fillId="32" borderId="17" xfId="0" applyFont="1" applyFill="1" applyBorder="1"/>
    <xf numFmtId="0" fontId="72" fillId="32" borderId="23" xfId="0" applyFont="1" applyFill="1" applyBorder="1"/>
    <xf numFmtId="0" fontId="72" fillId="32" borderId="24" xfId="0" applyFont="1" applyFill="1" applyBorder="1"/>
    <xf numFmtId="0" fontId="44" fillId="32" borderId="0" xfId="0" applyFont="1" applyFill="1" applyBorder="1"/>
    <xf numFmtId="0" fontId="18" fillId="32" borderId="0" xfId="0" applyFont="1" applyFill="1" applyBorder="1"/>
    <xf numFmtId="3" fontId="44" fillId="32" borderId="0" xfId="0" applyNumberFormat="1" applyFont="1" applyFill="1" applyBorder="1"/>
    <xf numFmtId="17" fontId="18" fillId="32" borderId="0" xfId="0" applyNumberFormat="1" applyFont="1" applyFill="1" applyBorder="1" applyAlignment="1">
      <alignment horizontal="left"/>
    </xf>
    <xf numFmtId="0" fontId="44" fillId="32" borderId="0" xfId="0" applyFont="1" applyFill="1"/>
    <xf numFmtId="0" fontId="74" fillId="32" borderId="0" xfId="0" applyFont="1" applyFill="1" applyAlignment="1">
      <alignment vertical="top"/>
    </xf>
    <xf numFmtId="0" fontId="66" fillId="32" borderId="0" xfId="0" applyFont="1" applyFill="1" applyAlignment="1">
      <alignment vertical="top"/>
    </xf>
    <xf numFmtId="0" fontId="66" fillId="0" borderId="0" xfId="0" applyFont="1" applyAlignment="1">
      <alignment vertical="top"/>
    </xf>
    <xf numFmtId="0" fontId="44" fillId="32" borderId="0" xfId="0" applyFont="1" applyFill="1" applyBorder="1" applyProtection="1"/>
    <xf numFmtId="0" fontId="18" fillId="32" borderId="0" xfId="0" applyFont="1" applyFill="1" applyProtection="1"/>
    <xf numFmtId="0" fontId="81" fillId="0" borderId="0" xfId="0" applyFont="1"/>
    <xf numFmtId="0" fontId="82" fillId="0" borderId="0" xfId="0" applyFont="1" applyAlignment="1">
      <alignment horizontal="left" vertical="top" wrapText="1"/>
    </xf>
    <xf numFmtId="0" fontId="18" fillId="32" borderId="0" xfId="0" applyFont="1" applyFill="1" applyAlignment="1">
      <alignment horizontal="left" vertical="top" wrapText="1"/>
    </xf>
    <xf numFmtId="0" fontId="81" fillId="32" borderId="0" xfId="0" applyFont="1" applyFill="1"/>
    <xf numFmtId="0" fontId="84" fillId="32" borderId="0" xfId="0" applyFont="1" applyFill="1" applyAlignment="1">
      <alignment horizontal="left" vertical="top" wrapText="1"/>
    </xf>
    <xf numFmtId="0" fontId="81" fillId="32" borderId="0" xfId="0" applyFont="1" applyFill="1" applyAlignment="1">
      <alignment horizontal="left" vertical="top" wrapText="1" indent="1"/>
    </xf>
    <xf numFmtId="0" fontId="84" fillId="32" borderId="0" xfId="0" applyFont="1" applyFill="1" applyAlignment="1">
      <alignment horizontal="left" vertical="top" wrapText="1" indent="1"/>
    </xf>
    <xf numFmtId="0" fontId="81" fillId="32" borderId="0" xfId="0" applyFont="1" applyFill="1" applyAlignment="1">
      <alignment vertical="top" wrapText="1"/>
    </xf>
    <xf numFmtId="177" fontId="9" fillId="32" borderId="19" xfId="78" applyNumberFormat="1" applyFont="1" applyFill="1" applyBorder="1" applyAlignment="1">
      <alignment horizontal="center"/>
    </xf>
    <xf numFmtId="0" fontId="24" fillId="32" borderId="0" xfId="0" applyFont="1" applyFill="1" applyAlignment="1">
      <alignment horizontal="left" vertical="top" wrapText="1"/>
    </xf>
    <xf numFmtId="0" fontId="24" fillId="32" borderId="0" xfId="0" applyFont="1" applyFill="1" applyAlignment="1">
      <alignment horizontal="left" vertical="top" wrapText="1" indent="1"/>
    </xf>
    <xf numFmtId="0" fontId="0" fillId="32" borderId="0" xfId="0" applyFill="1" applyAlignment="1">
      <alignment vertical="top" wrapText="1"/>
    </xf>
    <xf numFmtId="0" fontId="87" fillId="32" borderId="0" xfId="0" applyFont="1" applyFill="1"/>
    <xf numFmtId="0" fontId="66" fillId="0" borderId="1" xfId="0" applyFont="1" applyBorder="1" applyAlignment="1">
      <alignment horizontal="center" wrapText="1"/>
    </xf>
    <xf numFmtId="174" fontId="66" fillId="31" borderId="1" xfId="0" applyNumberFormat="1" applyFont="1" applyFill="1" applyBorder="1" applyAlignment="1" applyProtection="1">
      <alignment horizontal="left"/>
      <protection locked="0"/>
    </xf>
    <xf numFmtId="0" fontId="66" fillId="0" borderId="1" xfId="0" applyFont="1" applyBorder="1" applyAlignment="1">
      <alignment horizontal="center"/>
    </xf>
    <xf numFmtId="0" fontId="37" fillId="36" borderId="1" xfId="0" applyFont="1" applyFill="1" applyBorder="1"/>
    <xf numFmtId="3" fontId="66" fillId="23" borderId="1" xfId="0" applyNumberFormat="1" applyFont="1" applyFill="1" applyBorder="1"/>
    <xf numFmtId="0" fontId="66" fillId="32" borderId="0" xfId="0" applyFont="1" applyFill="1" applyAlignment="1">
      <alignment horizontal="right"/>
    </xf>
    <xf numFmtId="0" fontId="86" fillId="32" borderId="0" xfId="0" applyFont="1" applyFill="1"/>
    <xf numFmtId="0" fontId="87" fillId="32" borderId="0" xfId="0" applyFont="1" applyFill="1" applyAlignment="1">
      <alignment horizontal="right"/>
    </xf>
    <xf numFmtId="0" fontId="28" fillId="31" borderId="1" xfId="0" applyFont="1" applyFill="1" applyBorder="1" applyProtection="1">
      <protection locked="0"/>
    </xf>
    <xf numFmtId="0" fontId="21" fillId="31" borderId="1" xfId="0" applyFont="1" applyFill="1" applyBorder="1" applyProtection="1">
      <protection locked="0"/>
    </xf>
    <xf numFmtId="0" fontId="6" fillId="31" borderId="1" xfId="0" applyFont="1" applyFill="1" applyBorder="1" applyProtection="1">
      <protection locked="0"/>
    </xf>
    <xf numFmtId="0" fontId="9" fillId="26" borderId="18" xfId="0" applyFont="1" applyFill="1" applyBorder="1" applyAlignment="1">
      <alignment wrapText="1"/>
    </xf>
    <xf numFmtId="0" fontId="9" fillId="26" borderId="21" xfId="0" applyFont="1" applyFill="1" applyBorder="1" applyAlignment="1">
      <alignment wrapText="1"/>
    </xf>
    <xf numFmtId="0" fontId="10" fillId="26" borderId="13" xfId="0" applyFont="1" applyFill="1" applyBorder="1"/>
    <xf numFmtId="0" fontId="10" fillId="32" borderId="1" xfId="0" applyFont="1" applyFill="1" applyBorder="1" applyAlignment="1" applyProtection="1">
      <alignment horizontal="center" vertical="center"/>
    </xf>
    <xf numFmtId="1" fontId="10" fillId="32" borderId="1" xfId="0" applyNumberFormat="1" applyFont="1" applyFill="1" applyBorder="1" applyAlignment="1" applyProtection="1">
      <alignment horizontal="center" vertical="top"/>
    </xf>
    <xf numFmtId="0" fontId="89" fillId="32" borderId="0" xfId="0" applyFont="1" applyFill="1"/>
    <xf numFmtId="164" fontId="0" fillId="32" borderId="0" xfId="0" applyNumberFormat="1" applyFill="1" applyBorder="1" applyAlignment="1">
      <alignment horizontal="center"/>
    </xf>
    <xf numFmtId="164" fontId="9" fillId="32" borderId="0" xfId="0" applyNumberFormat="1" applyFont="1" applyFill="1" applyBorder="1" applyAlignment="1">
      <alignment horizontal="center"/>
    </xf>
    <xf numFmtId="0" fontId="9" fillId="31" borderId="1" xfId="0" applyFont="1" applyFill="1" applyBorder="1" applyAlignment="1" applyProtection="1">
      <alignment horizontal="center" vertical="top"/>
      <protection locked="0"/>
    </xf>
    <xf numFmtId="3" fontId="9" fillId="23" borderId="1" xfId="0" applyNumberFormat="1" applyFont="1" applyFill="1" applyBorder="1" applyAlignment="1" applyProtection="1">
      <alignment vertical="top"/>
    </xf>
    <xf numFmtId="164" fontId="9" fillId="26" borderId="14" xfId="0" applyNumberFormat="1" applyFont="1" applyFill="1" applyBorder="1" applyAlignment="1">
      <alignment horizontal="center"/>
    </xf>
    <xf numFmtId="164" fontId="9" fillId="26" borderId="16" xfId="0" applyNumberFormat="1" applyFont="1" applyFill="1" applyBorder="1" applyAlignment="1">
      <alignment horizontal="center"/>
    </xf>
    <xf numFmtId="177" fontId="9" fillId="32" borderId="0" xfId="78" applyNumberFormat="1" applyFont="1" applyFill="1" applyBorder="1" applyAlignment="1">
      <alignment horizontal="center"/>
    </xf>
    <xf numFmtId="0" fontId="0" fillId="32" borderId="0" xfId="0" applyFill="1" applyBorder="1" applyAlignment="1">
      <alignment horizontal="center"/>
    </xf>
    <xf numFmtId="0" fontId="3" fillId="32" borderId="25" xfId="0" applyFont="1" applyFill="1" applyBorder="1" applyAlignment="1" applyProtection="1">
      <alignment horizontal="left" wrapText="1"/>
    </xf>
    <xf numFmtId="0" fontId="10" fillId="32" borderId="25" xfId="0" applyFont="1" applyFill="1" applyBorder="1" applyAlignment="1">
      <alignment horizontal="center" wrapText="1"/>
    </xf>
    <xf numFmtId="164" fontId="0" fillId="32" borderId="25" xfId="0" applyNumberFormat="1" applyFill="1" applyBorder="1" applyAlignment="1">
      <alignment horizontal="center"/>
    </xf>
    <xf numFmtId="164" fontId="9" fillId="32" borderId="25" xfId="0" applyNumberFormat="1" applyFont="1" applyFill="1" applyBorder="1" applyAlignment="1">
      <alignment horizontal="center"/>
    </xf>
    <xf numFmtId="0" fontId="0" fillId="32" borderId="0" xfId="0" applyFill="1" applyBorder="1" applyAlignment="1">
      <alignment vertical="top" wrapText="1"/>
    </xf>
    <xf numFmtId="0" fontId="3" fillId="32" borderId="0" xfId="0" applyFont="1" applyFill="1" applyBorder="1" applyAlignment="1" applyProtection="1">
      <alignment horizontal="left" wrapText="1"/>
    </xf>
    <xf numFmtId="164" fontId="9" fillId="26" borderId="1" xfId="0" applyNumberFormat="1" applyFont="1" applyFill="1" applyBorder="1" applyAlignment="1">
      <alignment horizontal="center"/>
    </xf>
    <xf numFmtId="0" fontId="9" fillId="26" borderId="13" xfId="0" applyFont="1" applyFill="1" applyBorder="1" applyAlignment="1" applyProtection="1">
      <alignment horizontal="center" vertical="top"/>
      <protection locked="0"/>
    </xf>
    <xf numFmtId="0" fontId="3" fillId="36" borderId="13" xfId="0" applyFont="1" applyFill="1" applyBorder="1" applyAlignment="1" applyProtection="1">
      <alignment wrapText="1"/>
    </xf>
    <xf numFmtId="3" fontId="10" fillId="26" borderId="1" xfId="0" applyNumberFormat="1" applyFont="1" applyFill="1" applyBorder="1" applyAlignment="1" applyProtection="1">
      <alignment horizontal="center" vertical="top"/>
    </xf>
    <xf numFmtId="0" fontId="81" fillId="32" borderId="0" xfId="0" applyFont="1" applyFill="1" applyProtection="1"/>
    <xf numFmtId="0" fontId="90" fillId="0" borderId="0" xfId="0" applyFont="1"/>
    <xf numFmtId="0" fontId="91" fillId="32" borderId="0" xfId="0" applyFont="1" applyFill="1"/>
    <xf numFmtId="17" fontId="10" fillId="32" borderId="0" xfId="0" applyNumberFormat="1" applyFont="1" applyFill="1" applyBorder="1" applyAlignment="1">
      <alignment horizontal="left" vertical="top"/>
    </xf>
    <xf numFmtId="17" fontId="9" fillId="32" borderId="0" xfId="0" applyNumberFormat="1" applyFont="1" applyFill="1" applyBorder="1" applyAlignment="1">
      <alignment horizontal="left" vertical="top"/>
    </xf>
    <xf numFmtId="167" fontId="28" fillId="34" borderId="1" xfId="0" applyNumberFormat="1" applyFont="1" applyFill="1" applyBorder="1"/>
    <xf numFmtId="167" fontId="21" fillId="34" borderId="1" xfId="0" applyNumberFormat="1" applyFont="1" applyFill="1" applyBorder="1"/>
    <xf numFmtId="167" fontId="40" fillId="26" borderId="1" xfId="0" applyNumberFormat="1" applyFont="1" applyFill="1" applyBorder="1"/>
    <xf numFmtId="167" fontId="5" fillId="26" borderId="1" xfId="0" applyNumberFormat="1" applyFont="1" applyFill="1" applyBorder="1"/>
    <xf numFmtId="167" fontId="10" fillId="26" borderId="1" xfId="0" applyNumberFormat="1" applyFont="1" applyFill="1" applyBorder="1" applyAlignment="1">
      <alignment wrapText="1"/>
    </xf>
    <xf numFmtId="0" fontId="18" fillId="26" borderId="1" xfId="0" applyFont="1" applyFill="1" applyBorder="1"/>
    <xf numFmtId="0" fontId="81" fillId="26" borderId="16" xfId="0" applyFont="1" applyFill="1" applyBorder="1" applyAlignment="1"/>
    <xf numFmtId="9" fontId="82" fillId="26" borderId="1" xfId="0" applyNumberFormat="1" applyFont="1" applyFill="1" applyBorder="1"/>
    <xf numFmtId="167" fontId="18" fillId="26" borderId="1" xfId="0" applyNumberFormat="1" applyFont="1" applyFill="1" applyBorder="1"/>
    <xf numFmtId="165" fontId="85" fillId="26" borderId="1" xfId="0" applyNumberFormat="1" applyFont="1" applyFill="1" applyBorder="1"/>
    <xf numFmtId="167" fontId="81" fillId="26" borderId="1" xfId="0" applyNumberFormat="1" applyFont="1" applyFill="1" applyBorder="1"/>
    <xf numFmtId="3" fontId="81" fillId="26" borderId="1" xfId="0" applyNumberFormat="1" applyFont="1" applyFill="1" applyBorder="1"/>
    <xf numFmtId="0" fontId="18" fillId="26" borderId="13" xfId="0" applyFont="1" applyFill="1" applyBorder="1" applyAlignment="1"/>
    <xf numFmtId="0" fontId="18" fillId="26" borderId="16" xfId="0" applyFont="1" applyFill="1" applyBorder="1" applyAlignment="1"/>
    <xf numFmtId="0" fontId="81" fillId="26" borderId="1" xfId="0" applyFont="1" applyFill="1" applyBorder="1"/>
    <xf numFmtId="3" fontId="85" fillId="26" borderId="1" xfId="0" applyNumberFormat="1" applyFont="1" applyFill="1" applyBorder="1"/>
    <xf numFmtId="3" fontId="18" fillId="26" borderId="1" xfId="0" applyNumberFormat="1" applyFont="1" applyFill="1" applyBorder="1"/>
    <xf numFmtId="0" fontId="18" fillId="32" borderId="0" xfId="0" applyFont="1" applyFill="1" applyAlignment="1">
      <alignment vertical="top"/>
    </xf>
    <xf numFmtId="0" fontId="18" fillId="32" borderId="0" xfId="0" applyFont="1" applyFill="1" applyAlignment="1">
      <alignment vertical="top" wrapText="1"/>
    </xf>
    <xf numFmtId="0" fontId="44" fillId="32" borderId="0" xfId="0" applyFont="1" applyFill="1" applyAlignment="1">
      <alignment horizontal="left" vertical="top" wrapText="1"/>
    </xf>
    <xf numFmtId="0" fontId="92" fillId="32" borderId="0" xfId="0" applyFont="1" applyFill="1" applyAlignment="1">
      <alignment horizontal="left"/>
    </xf>
    <xf numFmtId="0" fontId="3" fillId="36" borderId="14" xfId="0" applyFont="1" applyFill="1" applyBorder="1" applyAlignment="1"/>
    <xf numFmtId="0" fontId="3" fillId="36" borderId="16" xfId="0" applyFont="1" applyFill="1" applyBorder="1" applyAlignment="1"/>
    <xf numFmtId="0" fontId="5" fillId="32" borderId="1" xfId="0" quotePrefix="1" applyFont="1" applyFill="1" applyBorder="1" applyAlignment="1">
      <alignment vertical="center"/>
    </xf>
    <xf numFmtId="0" fontId="5" fillId="32" borderId="1" xfId="0" applyNumberFormat="1" applyFont="1" applyFill="1" applyBorder="1" applyAlignment="1">
      <alignment vertical="center"/>
    </xf>
    <xf numFmtId="3" fontId="5" fillId="31" borderId="1" xfId="0" applyNumberFormat="1" applyFont="1" applyFill="1" applyBorder="1" applyAlignment="1" applyProtection="1">
      <alignment vertical="center"/>
      <protection locked="0"/>
    </xf>
    <xf numFmtId="0" fontId="5" fillId="32" borderId="1" xfId="0" applyFont="1" applyFill="1" applyBorder="1" applyAlignment="1">
      <alignment horizontal="center" vertical="center"/>
    </xf>
    <xf numFmtId="3" fontId="5" fillId="23" borderId="1" xfId="0" applyNumberFormat="1" applyFont="1" applyFill="1" applyBorder="1" applyAlignment="1">
      <alignment vertical="center"/>
    </xf>
    <xf numFmtId="0" fontId="9" fillId="26" borderId="1" xfId="0" applyFont="1" applyFill="1" applyBorder="1" applyAlignment="1">
      <alignment horizontal="center" vertical="center"/>
    </xf>
    <xf numFmtId="0" fontId="9" fillId="26" borderId="1" xfId="0" applyFont="1" applyFill="1" applyBorder="1" applyAlignment="1">
      <alignment vertical="center"/>
    </xf>
    <xf numFmtId="3" fontId="9" fillId="23" borderId="1" xfId="0" applyNumberFormat="1" applyFont="1" applyFill="1" applyBorder="1" applyAlignment="1">
      <alignment vertical="center"/>
    </xf>
    <xf numFmtId="0" fontId="42" fillId="0" borderId="0" xfId="0" applyFont="1"/>
    <xf numFmtId="0" fontId="10" fillId="30" borderId="1" xfId="0" applyFont="1" applyFill="1" applyBorder="1" applyAlignment="1">
      <alignment horizontal="left" vertical="top" wrapText="1"/>
    </xf>
    <xf numFmtId="0" fontId="5" fillId="32" borderId="13" xfId="0" applyFont="1" applyFill="1" applyBorder="1" applyAlignment="1">
      <alignment horizontal="left" vertical="top" wrapText="1"/>
    </xf>
    <xf numFmtId="0" fontId="15" fillId="32" borderId="0" xfId="0" applyFont="1" applyFill="1"/>
    <xf numFmtId="0" fontId="9" fillId="38" borderId="1" xfId="0" applyFont="1" applyFill="1" applyBorder="1" applyAlignment="1">
      <alignment horizontal="center"/>
    </xf>
    <xf numFmtId="0" fontId="9" fillId="39" borderId="1" xfId="0" applyFont="1" applyFill="1" applyBorder="1" applyAlignment="1">
      <alignment horizontal="center"/>
    </xf>
    <xf numFmtId="0" fontId="105" fillId="40" borderId="1" xfId="0" applyFont="1" applyFill="1" applyBorder="1" applyAlignment="1">
      <alignment horizontal="center"/>
    </xf>
    <xf numFmtId="0" fontId="0" fillId="0" borderId="0" xfId="0" applyFill="1"/>
    <xf numFmtId="0" fontId="35" fillId="0" borderId="0" xfId="0" applyFont="1"/>
    <xf numFmtId="0" fontId="18" fillId="0" borderId="0" xfId="0" applyFont="1" applyFill="1"/>
    <xf numFmtId="0" fontId="8" fillId="0" borderId="0" xfId="46" applyFont="1" applyFill="1" applyBorder="1" applyAlignment="1" applyProtection="1">
      <alignment horizontal="left"/>
    </xf>
    <xf numFmtId="0" fontId="23" fillId="32" borderId="0" xfId="0" applyFont="1" applyFill="1" applyAlignment="1">
      <alignment horizontal="justify" vertical="top" wrapText="1"/>
    </xf>
    <xf numFmtId="0" fontId="10" fillId="26" borderId="13" xfId="0" applyFont="1" applyFill="1" applyBorder="1" applyAlignment="1">
      <alignment horizontal="center" wrapText="1"/>
    </xf>
    <xf numFmtId="0" fontId="9" fillId="0" borderId="0" xfId="0" applyFont="1" applyFill="1"/>
    <xf numFmtId="0" fontId="10" fillId="32" borderId="0" xfId="63" applyFont="1" applyFill="1"/>
    <xf numFmtId="0" fontId="10" fillId="32" borderId="0" xfId="0" applyFont="1" applyFill="1" applyAlignment="1" applyProtection="1">
      <alignment vertical="top"/>
    </xf>
    <xf numFmtId="0" fontId="10" fillId="26" borderId="16" xfId="0" applyFont="1" applyFill="1" applyBorder="1" applyAlignment="1">
      <alignment horizontal="center" wrapText="1"/>
    </xf>
    <xf numFmtId="167" fontId="0" fillId="34" borderId="2" xfId="0" applyNumberFormat="1" applyFill="1" applyBorder="1" applyAlignment="1">
      <alignment horizontal="center"/>
    </xf>
    <xf numFmtId="0" fontId="9" fillId="32" borderId="0" xfId="0" applyFont="1" applyFill="1" applyBorder="1" applyAlignment="1">
      <alignment horizontal="center"/>
    </xf>
    <xf numFmtId="177" fontId="9" fillId="32" borderId="23" xfId="78" applyNumberFormat="1" applyFont="1" applyFill="1" applyBorder="1" applyAlignment="1">
      <alignment horizontal="center"/>
    </xf>
    <xf numFmtId="0" fontId="9" fillId="32" borderId="23" xfId="0" applyFont="1" applyFill="1" applyBorder="1"/>
    <xf numFmtId="164" fontId="9" fillId="32" borderId="23" xfId="0" applyNumberFormat="1" applyFont="1" applyFill="1" applyBorder="1" applyAlignment="1">
      <alignment horizontal="center"/>
    </xf>
    <xf numFmtId="167" fontId="0" fillId="32" borderId="0" xfId="0" applyNumberFormat="1" applyFill="1" applyAlignment="1">
      <alignment horizontal="center"/>
    </xf>
    <xf numFmtId="167" fontId="18" fillId="32" borderId="0" xfId="0" applyNumberFormat="1" applyFont="1" applyFill="1" applyAlignment="1">
      <alignment horizontal="center"/>
    </xf>
    <xf numFmtId="167" fontId="10" fillId="32" borderId="0" xfId="0" applyNumberFormat="1" applyFont="1" applyFill="1" applyAlignment="1">
      <alignment vertical="top" wrapText="1"/>
    </xf>
    <xf numFmtId="167" fontId="81" fillId="32" borderId="0" xfId="0" applyNumberFormat="1" applyFont="1" applyFill="1" applyAlignment="1">
      <alignment vertical="top" wrapText="1"/>
    </xf>
    <xf numFmtId="167" fontId="1" fillId="32" borderId="0" xfId="0" applyNumberFormat="1" applyFont="1" applyFill="1" applyAlignment="1">
      <alignment vertical="top" wrapText="1"/>
    </xf>
    <xf numFmtId="167" fontId="10" fillId="26" borderId="1" xfId="0" applyNumberFormat="1" applyFont="1" applyFill="1" applyBorder="1" applyAlignment="1">
      <alignment horizontal="center" wrapText="1"/>
    </xf>
    <xf numFmtId="167" fontId="10" fillId="26" borderId="14" xfId="0" applyNumberFormat="1" applyFont="1" applyFill="1" applyBorder="1"/>
    <xf numFmtId="167" fontId="9" fillId="26" borderId="16" xfId="0" applyNumberFormat="1" applyFont="1" applyFill="1" applyBorder="1" applyAlignment="1">
      <alignment horizontal="center"/>
    </xf>
    <xf numFmtId="167" fontId="10" fillId="26" borderId="14" xfId="0" applyNumberFormat="1" applyFont="1" applyFill="1" applyBorder="1" applyAlignment="1"/>
    <xf numFmtId="167" fontId="0" fillId="32" borderId="0" xfId="0" applyNumberFormat="1" applyFill="1" applyAlignment="1">
      <alignment vertical="top" wrapText="1"/>
    </xf>
    <xf numFmtId="1" fontId="99" fillId="32" borderId="0" xfId="0" applyNumberFormat="1" applyFont="1" applyFill="1" applyAlignment="1">
      <alignment horizontal="right" vertical="top"/>
    </xf>
    <xf numFmtId="0" fontId="100" fillId="32" borderId="0" xfId="0" applyFont="1" applyFill="1" applyBorder="1"/>
    <xf numFmtId="0" fontId="101" fillId="32" borderId="0" xfId="0" applyFont="1" applyFill="1"/>
    <xf numFmtId="0" fontId="49" fillId="32" borderId="0" xfId="0" applyFont="1" applyFill="1" applyAlignment="1">
      <alignment horizontal="center"/>
    </xf>
    <xf numFmtId="167" fontId="18" fillId="32" borderId="0" xfId="0" applyNumberFormat="1" applyFont="1" applyFill="1" applyAlignment="1">
      <alignment vertical="top" wrapText="1"/>
    </xf>
    <xf numFmtId="0" fontId="18" fillId="32" borderId="0" xfId="0" applyFont="1" applyFill="1" applyBorder="1" applyAlignment="1">
      <alignment horizontal="center"/>
    </xf>
    <xf numFmtId="0" fontId="18" fillId="32" borderId="0" xfId="63" applyFont="1" applyFill="1" applyAlignment="1">
      <alignment horizontal="left" vertical="top" wrapText="1"/>
    </xf>
    <xf numFmtId="0" fontId="18" fillId="32" borderId="0" xfId="63" applyFont="1" applyFill="1"/>
    <xf numFmtId="0" fontId="42" fillId="32" borderId="0" xfId="63" applyFont="1" applyFill="1"/>
    <xf numFmtId="0" fontId="10" fillId="32" borderId="0" xfId="63" applyFill="1"/>
    <xf numFmtId="0" fontId="37" fillId="32" borderId="0" xfId="63" applyFont="1" applyFill="1" applyAlignment="1">
      <alignment horizontal="left"/>
    </xf>
    <xf numFmtId="0" fontId="3" fillId="36" borderId="14" xfId="63" applyFont="1" applyFill="1" applyBorder="1" applyAlignment="1"/>
    <xf numFmtId="0" fontId="10" fillId="26" borderId="1" xfId="63" applyFill="1" applyBorder="1" applyAlignment="1">
      <alignment vertical="top" wrapText="1"/>
    </xf>
    <xf numFmtId="0" fontId="10" fillId="26" borderId="1" xfId="63" applyFill="1" applyBorder="1" applyAlignment="1">
      <alignment horizontal="center" vertical="top" wrapText="1"/>
    </xf>
    <xf numFmtId="0" fontId="5" fillId="32" borderId="15" xfId="63" applyFont="1" applyFill="1" applyBorder="1"/>
    <xf numFmtId="0" fontId="5" fillId="31" borderId="1" xfId="63" applyFont="1" applyFill="1" applyBorder="1" applyProtection="1">
      <protection locked="0"/>
    </xf>
    <xf numFmtId="0" fontId="5" fillId="32" borderId="1" xfId="63" applyFont="1" applyFill="1" applyBorder="1"/>
    <xf numFmtId="0" fontId="5" fillId="32" borderId="1" xfId="63" applyFont="1" applyFill="1" applyBorder="1" applyAlignment="1">
      <alignment horizontal="center"/>
    </xf>
    <xf numFmtId="1" fontId="5" fillId="34" borderId="1" xfId="63" applyNumberFormat="1" applyFont="1" applyFill="1" applyBorder="1"/>
    <xf numFmtId="3" fontId="5" fillId="23" borderId="1" xfId="63" applyNumberFormat="1" applyFont="1" applyFill="1" applyBorder="1"/>
    <xf numFmtId="0" fontId="106" fillId="32" borderId="0" xfId="63" applyFont="1" applyFill="1"/>
    <xf numFmtId="0" fontId="5" fillId="32" borderId="2" xfId="63" applyFont="1" applyFill="1" applyBorder="1"/>
    <xf numFmtId="164" fontId="5" fillId="34" borderId="1" xfId="63" applyNumberFormat="1" applyFont="1" applyFill="1" applyBorder="1"/>
    <xf numFmtId="0" fontId="10" fillId="26" borderId="1" xfId="63" applyFill="1" applyBorder="1"/>
    <xf numFmtId="0" fontId="10" fillId="26" borderId="1" xfId="63" applyFill="1" applyBorder="1" applyAlignment="1">
      <alignment horizontal="center"/>
    </xf>
    <xf numFmtId="3" fontId="6" fillId="23" borderId="1" xfId="63" applyNumberFormat="1" applyFont="1" applyFill="1" applyBorder="1"/>
    <xf numFmtId="0" fontId="10" fillId="32" borderId="0" xfId="63" applyFont="1" applyFill="1" applyAlignment="1">
      <alignment wrapText="1"/>
    </xf>
    <xf numFmtId="0" fontId="9" fillId="32" borderId="19" xfId="63" applyFont="1" applyFill="1" applyBorder="1" applyAlignment="1">
      <alignment wrapText="1"/>
    </xf>
    <xf numFmtId="0" fontId="10" fillId="32" borderId="19" xfId="63" applyFont="1" applyFill="1" applyBorder="1" applyAlignment="1">
      <alignment wrapText="1"/>
    </xf>
    <xf numFmtId="0" fontId="10" fillId="32" borderId="19" xfId="63" applyFont="1" applyFill="1" applyBorder="1" applyAlignment="1">
      <alignment horizontal="center" wrapText="1"/>
    </xf>
    <xf numFmtId="0" fontId="23" fillId="32" borderId="0" xfId="63" applyFont="1" applyFill="1"/>
    <xf numFmtId="0" fontId="10" fillId="32" borderId="0" xfId="63" applyFont="1" applyFill="1" applyAlignment="1">
      <alignment vertical="top" wrapText="1"/>
    </xf>
    <xf numFmtId="0" fontId="43" fillId="32" borderId="0" xfId="63" applyFont="1" applyFill="1" applyAlignment="1">
      <alignment wrapText="1"/>
    </xf>
    <xf numFmtId="0" fontId="18" fillId="32" borderId="0" xfId="63" applyFont="1" applyFill="1" applyAlignment="1">
      <alignment wrapText="1"/>
    </xf>
    <xf numFmtId="0" fontId="35" fillId="32" borderId="0" xfId="63" applyFont="1" applyFill="1" applyAlignment="1">
      <alignment horizontal="right"/>
    </xf>
    <xf numFmtId="0" fontId="5" fillId="32" borderId="13" xfId="63" applyFont="1" applyFill="1" applyBorder="1"/>
    <xf numFmtId="9" fontId="5" fillId="32" borderId="1" xfId="63" applyNumberFormat="1" applyFont="1" applyFill="1" applyBorder="1" applyAlignment="1">
      <alignment horizontal="center"/>
    </xf>
    <xf numFmtId="165" fontId="5" fillId="34" borderId="1" xfId="63" applyNumberFormat="1" applyFont="1" applyFill="1" applyBorder="1"/>
    <xf numFmtId="9" fontId="5" fillId="31" borderId="1" xfId="78" applyFont="1" applyFill="1" applyBorder="1" applyAlignment="1" applyProtection="1">
      <alignment horizontal="center"/>
      <protection locked="0"/>
    </xf>
    <xf numFmtId="0" fontId="35" fillId="32" borderId="0" xfId="63" applyFont="1" applyFill="1"/>
    <xf numFmtId="0" fontId="19" fillId="32" borderId="0" xfId="63" applyFont="1" applyFill="1" applyAlignment="1">
      <alignment horizontal="right" vertical="top" wrapText="1"/>
    </xf>
    <xf numFmtId="2" fontId="5" fillId="34" borderId="1" xfId="63" applyNumberFormat="1" applyFont="1" applyFill="1" applyBorder="1"/>
    <xf numFmtId="167" fontId="5" fillId="34" borderId="1" xfId="63" applyNumberFormat="1" applyFont="1" applyFill="1" applyBorder="1"/>
    <xf numFmtId="0" fontId="104" fillId="32" borderId="0" xfId="63" applyFont="1" applyFill="1"/>
    <xf numFmtId="0" fontId="49" fillId="32" borderId="0" xfId="63" applyFont="1" applyFill="1"/>
    <xf numFmtId="0" fontId="5" fillId="32" borderId="25" xfId="63" applyFont="1" applyFill="1" applyBorder="1"/>
    <xf numFmtId="0" fontId="88" fillId="32" borderId="0" xfId="63" applyFont="1" applyFill="1" applyAlignment="1">
      <alignment horizontal="right" vertical="top" wrapText="1"/>
    </xf>
    <xf numFmtId="0" fontId="34" fillId="32" borderId="0" xfId="63" applyFont="1" applyFill="1"/>
    <xf numFmtId="0" fontId="107" fillId="32" borderId="0" xfId="63" applyFont="1" applyFill="1"/>
    <xf numFmtId="0" fontId="7" fillId="32" borderId="0" xfId="0" applyFont="1" applyFill="1" applyAlignment="1">
      <alignment horizontal="right" vertical="top"/>
    </xf>
    <xf numFmtId="0" fontId="44" fillId="0" borderId="0" xfId="0" applyFont="1" applyFill="1" applyBorder="1"/>
    <xf numFmtId="0" fontId="18" fillId="0" borderId="0" xfId="0" applyFont="1" applyFill="1" applyBorder="1" applyProtection="1">
      <protection locked="0"/>
    </xf>
    <xf numFmtId="0" fontId="18" fillId="0" borderId="0" xfId="0" applyFont="1" applyFill="1" applyBorder="1"/>
    <xf numFmtId="0" fontId="18" fillId="0" borderId="0" xfId="0" applyFont="1" applyFill="1" applyBorder="1" applyAlignment="1">
      <alignment horizontal="center"/>
    </xf>
    <xf numFmtId="0" fontId="28" fillId="32" borderId="18" xfId="0" applyFont="1" applyFill="1" applyBorder="1" applyAlignment="1"/>
    <xf numFmtId="9" fontId="5" fillId="32" borderId="1" xfId="0" applyNumberFormat="1" applyFont="1" applyFill="1" applyBorder="1" applyAlignment="1">
      <alignment horizontal="center"/>
    </xf>
    <xf numFmtId="9" fontId="6" fillId="32" borderId="1" xfId="0" applyNumberFormat="1" applyFont="1" applyFill="1" applyBorder="1" applyAlignment="1">
      <alignment horizontal="center"/>
    </xf>
    <xf numFmtId="165" fontId="6" fillId="26" borderId="13" xfId="0" applyNumberFormat="1" applyFont="1" applyFill="1" applyBorder="1"/>
    <xf numFmtId="165" fontId="6" fillId="26" borderId="16" xfId="0" applyNumberFormat="1" applyFont="1" applyFill="1" applyBorder="1"/>
    <xf numFmtId="0" fontId="6" fillId="32" borderId="1" xfId="0" applyFont="1" applyFill="1" applyBorder="1" applyAlignment="1">
      <alignment horizontal="center"/>
    </xf>
    <xf numFmtId="167" fontId="6" fillId="34" borderId="1" xfId="0" applyNumberFormat="1" applyFont="1" applyFill="1" applyBorder="1"/>
    <xf numFmtId="0" fontId="108" fillId="32" borderId="0" xfId="0" applyFont="1" applyFill="1"/>
    <xf numFmtId="0" fontId="109" fillId="32" borderId="0" xfId="0" applyFont="1" applyFill="1"/>
    <xf numFmtId="0" fontId="6" fillId="32" borderId="1" xfId="0" applyFont="1" applyFill="1" applyBorder="1" applyAlignment="1">
      <alignment horizontal="right"/>
    </xf>
    <xf numFmtId="0" fontId="43" fillId="32" borderId="0" xfId="0" applyFont="1" applyFill="1" applyAlignment="1">
      <alignment horizontal="justify" vertical="top" wrapText="1"/>
    </xf>
    <xf numFmtId="0" fontId="49" fillId="32" borderId="0" xfId="0" applyFont="1" applyFill="1" applyAlignment="1">
      <alignment vertical="top"/>
    </xf>
    <xf numFmtId="0" fontId="49" fillId="32" borderId="0" xfId="0" applyFont="1" applyFill="1" applyAlignment="1">
      <alignment horizontal="justify" vertical="top" wrapText="1"/>
    </xf>
    <xf numFmtId="167" fontId="10" fillId="32" borderId="0" xfId="0" applyNumberFormat="1" applyFont="1" applyFill="1" applyProtection="1"/>
    <xf numFmtId="1" fontId="6" fillId="31" borderId="1" xfId="0" applyNumberFormat="1" applyFont="1" applyFill="1" applyBorder="1" applyProtection="1">
      <protection locked="0"/>
    </xf>
    <xf numFmtId="1" fontId="5" fillId="31" borderId="1" xfId="0" applyNumberFormat="1" applyFont="1" applyFill="1" applyBorder="1" applyProtection="1">
      <protection locked="0"/>
    </xf>
    <xf numFmtId="0" fontId="9" fillId="39" borderId="1" xfId="63" applyFont="1" applyFill="1" applyBorder="1" applyAlignment="1">
      <alignment horizontal="center"/>
    </xf>
    <xf numFmtId="0" fontId="105" fillId="40" borderId="1" xfId="63" applyFont="1" applyFill="1" applyBorder="1" applyAlignment="1">
      <alignment horizontal="center"/>
    </xf>
    <xf numFmtId="14" fontId="9" fillId="35" borderId="1" xfId="0" applyNumberFormat="1" applyFont="1" applyFill="1" applyBorder="1"/>
    <xf numFmtId="14" fontId="15" fillId="32" borderId="0" xfId="0" applyNumberFormat="1" applyFont="1" applyFill="1" applyAlignment="1">
      <alignment horizontal="left"/>
    </xf>
    <xf numFmtId="0" fontId="0" fillId="32" borderId="16" xfId="0" applyFill="1" applyBorder="1" applyAlignment="1">
      <alignment horizontal="left" vertical="top"/>
    </xf>
    <xf numFmtId="0" fontId="0" fillId="32" borderId="13" xfId="0" applyFill="1" applyBorder="1" applyAlignment="1">
      <alignment horizontal="left" vertical="top"/>
    </xf>
    <xf numFmtId="3" fontId="0" fillId="32" borderId="14" xfId="0" applyNumberFormat="1" applyFill="1" applyBorder="1" applyAlignment="1">
      <alignment horizontal="left" vertical="top" wrapText="1"/>
    </xf>
    <xf numFmtId="0" fontId="9" fillId="39" borderId="1" xfId="63" applyFont="1" applyFill="1" applyBorder="1" applyAlignment="1" applyProtection="1">
      <alignment horizontal="center"/>
    </xf>
    <xf numFmtId="0" fontId="105" fillId="40" borderId="1" xfId="63" applyFont="1" applyFill="1" applyBorder="1" applyAlignment="1" applyProtection="1">
      <alignment horizontal="center"/>
    </xf>
    <xf numFmtId="0" fontId="3" fillId="36" borderId="1" xfId="63" applyFont="1" applyFill="1" applyBorder="1" applyAlignment="1">
      <alignment horizontal="center" wrapText="1"/>
    </xf>
    <xf numFmtId="0" fontId="3" fillId="36" borderId="14" xfId="0" applyFont="1" applyFill="1" applyBorder="1" applyAlignment="1">
      <alignment wrapText="1"/>
    </xf>
    <xf numFmtId="0" fontId="3" fillId="36" borderId="14" xfId="0" applyFont="1" applyFill="1" applyBorder="1"/>
    <xf numFmtId="0" fontId="37" fillId="32" borderId="0" xfId="0" applyFont="1" applyFill="1" applyAlignment="1">
      <alignment horizontal="left" wrapText="1"/>
    </xf>
    <xf numFmtId="0" fontId="5" fillId="32" borderId="0" xfId="0" applyFont="1" applyFill="1" applyAlignment="1">
      <alignment wrapText="1"/>
    </xf>
    <xf numFmtId="0" fontId="3" fillId="36" borderId="14" xfId="0" applyFont="1" applyFill="1" applyBorder="1" applyAlignment="1">
      <alignment horizontal="left" wrapText="1"/>
    </xf>
    <xf numFmtId="0" fontId="3" fillId="36" borderId="1" xfId="0" applyFont="1" applyFill="1" applyBorder="1" applyAlignment="1">
      <alignment horizontal="center" wrapText="1"/>
    </xf>
    <xf numFmtId="0" fontId="18" fillId="26" borderId="1" xfId="0" applyFont="1" applyFill="1" applyBorder="1" applyAlignment="1">
      <alignment horizontal="center"/>
    </xf>
    <xf numFmtId="0" fontId="5" fillId="26" borderId="13" xfId="0" applyFont="1" applyFill="1" applyBorder="1" applyAlignment="1">
      <alignment horizontal="center"/>
    </xf>
    <xf numFmtId="0" fontId="5" fillId="26" borderId="16" xfId="0" applyFont="1" applyFill="1" applyBorder="1" applyAlignment="1">
      <alignment horizontal="center"/>
    </xf>
    <xf numFmtId="0" fontId="18" fillId="26" borderId="13" xfId="0" applyFont="1" applyFill="1" applyBorder="1"/>
    <xf numFmtId="0" fontId="18" fillId="26" borderId="16" xfId="0" applyFont="1" applyFill="1" applyBorder="1"/>
    <xf numFmtId="0" fontId="21" fillId="26" borderId="13" xfId="0" applyFont="1" applyFill="1" applyBorder="1" applyAlignment="1">
      <alignment horizontal="center"/>
    </xf>
    <xf numFmtId="0" fontId="21" fillId="26" borderId="16" xfId="0" applyFont="1" applyFill="1" applyBorder="1" applyAlignment="1">
      <alignment horizontal="center"/>
    </xf>
    <xf numFmtId="0" fontId="81" fillId="26" borderId="13" xfId="0" applyFont="1" applyFill="1" applyBorder="1"/>
    <xf numFmtId="0" fontId="81" fillId="26" borderId="16" xfId="0" applyFont="1" applyFill="1" applyBorder="1"/>
    <xf numFmtId="0" fontId="6" fillId="26" borderId="13" xfId="0" applyFont="1" applyFill="1" applyBorder="1" applyAlignment="1">
      <alignment horizontal="center"/>
    </xf>
    <xf numFmtId="0" fontId="6" fillId="26" borderId="16" xfId="0" applyFont="1" applyFill="1" applyBorder="1" applyAlignment="1">
      <alignment horizontal="center"/>
    </xf>
    <xf numFmtId="0" fontId="28" fillId="26" borderId="13" xfId="0" applyFont="1" applyFill="1" applyBorder="1" applyAlignment="1">
      <alignment horizontal="center"/>
    </xf>
    <xf numFmtId="0" fontId="28" fillId="26" borderId="16" xfId="0" applyFont="1" applyFill="1" applyBorder="1" applyAlignment="1">
      <alignment horizontal="center"/>
    </xf>
    <xf numFmtId="0" fontId="0" fillId="26" borderId="13" xfId="0" applyFill="1" applyBorder="1" applyAlignment="1">
      <alignment horizontal="center" vertical="top" wrapText="1"/>
    </xf>
    <xf numFmtId="0" fontId="0" fillId="26" borderId="16" xfId="0" applyFill="1" applyBorder="1" applyAlignment="1">
      <alignment horizontal="center" vertical="top" wrapText="1"/>
    </xf>
    <xf numFmtId="0" fontId="0" fillId="26" borderId="13" xfId="0" applyFill="1" applyBorder="1" applyAlignment="1">
      <alignment horizontal="center"/>
    </xf>
    <xf numFmtId="0" fontId="0" fillId="26" borderId="16" xfId="0" applyFill="1" applyBorder="1" applyAlignment="1">
      <alignment horizontal="center"/>
    </xf>
    <xf numFmtId="0" fontId="35" fillId="32" borderId="0" xfId="63" applyFont="1" applyFill="1" applyAlignment="1">
      <alignment horizontal="right" wrapText="1"/>
    </xf>
    <xf numFmtId="0" fontId="3" fillId="36" borderId="14" xfId="63" applyFont="1" applyFill="1" applyBorder="1" applyAlignment="1">
      <alignment wrapText="1"/>
    </xf>
    <xf numFmtId="0" fontId="10" fillId="32" borderId="0" xfId="63" applyFill="1" applyAlignment="1">
      <alignment wrapText="1"/>
    </xf>
    <xf numFmtId="0" fontId="9" fillId="38" borderId="1" xfId="63" applyFont="1" applyFill="1" applyBorder="1" applyAlignment="1">
      <alignment horizontal="center" vertical="center"/>
    </xf>
    <xf numFmtId="0" fontId="9" fillId="39" borderId="1" xfId="63" applyFont="1" applyFill="1" applyBorder="1" applyAlignment="1">
      <alignment horizontal="center" vertical="center"/>
    </xf>
    <xf numFmtId="0" fontId="105" fillId="40" borderId="1" xfId="63" applyFont="1" applyFill="1" applyBorder="1" applyAlignment="1">
      <alignment horizontal="center" vertical="center"/>
    </xf>
    <xf numFmtId="0" fontId="10" fillId="26" borderId="1" xfId="0" applyFont="1" applyFill="1" applyBorder="1" applyAlignment="1"/>
    <xf numFmtId="0" fontId="3" fillId="41" borderId="1" xfId="63" applyFont="1" applyFill="1" applyBorder="1" applyAlignment="1">
      <alignment horizontal="center" wrapText="1"/>
    </xf>
    <xf numFmtId="0" fontId="21" fillId="32" borderId="13" xfId="0" applyFont="1" applyFill="1" applyBorder="1"/>
    <xf numFmtId="0" fontId="9" fillId="32" borderId="0" xfId="0" applyFont="1" applyFill="1" applyAlignment="1">
      <alignment horizontal="left" vertical="top" wrapText="1"/>
    </xf>
    <xf numFmtId="0" fontId="35" fillId="32" borderId="0" xfId="0" applyFont="1" applyFill="1" applyAlignment="1">
      <alignment horizontal="left" vertical="top" wrapText="1"/>
    </xf>
    <xf numFmtId="0" fontId="8" fillId="32" borderId="0" xfId="46" applyFill="1" applyAlignment="1" applyProtection="1">
      <alignment horizontal="left" wrapText="1"/>
    </xf>
    <xf numFmtId="0" fontId="39" fillId="32" borderId="0" xfId="0" applyFont="1" applyFill="1"/>
    <xf numFmtId="0" fontId="10" fillId="26" borderId="13" xfId="0" applyFont="1" applyFill="1" applyBorder="1" applyAlignment="1">
      <alignment horizontal="center"/>
    </xf>
    <xf numFmtId="0" fontId="10" fillId="26" borderId="16" xfId="0" applyFont="1" applyFill="1" applyBorder="1" applyAlignment="1">
      <alignment horizontal="center"/>
    </xf>
    <xf numFmtId="0" fontId="100" fillId="32" borderId="0" xfId="0" applyFont="1" applyFill="1" applyAlignment="1">
      <alignment horizontal="left" vertical="top" wrapText="1"/>
    </xf>
    <xf numFmtId="0" fontId="0" fillId="45" borderId="0" xfId="0" applyFill="1"/>
    <xf numFmtId="0" fontId="0" fillId="45" borderId="0" xfId="0" applyFill="1" applyAlignment="1">
      <alignment horizontal="center"/>
    </xf>
    <xf numFmtId="0" fontId="110" fillId="45" borderId="0" xfId="0" applyFont="1" applyFill="1"/>
    <xf numFmtId="0" fontId="83" fillId="32" borderId="0" xfId="0" applyFont="1" applyFill="1"/>
    <xf numFmtId="0" fontId="100" fillId="32" borderId="0" xfId="0" applyFont="1" applyFill="1" applyBorder="1" applyProtection="1"/>
    <xf numFmtId="17" fontId="49" fillId="32" borderId="0" xfId="0" applyNumberFormat="1" applyFont="1" applyFill="1" applyBorder="1" applyAlignment="1">
      <alignment horizontal="left"/>
    </xf>
    <xf numFmtId="0" fontId="49" fillId="32" borderId="0" xfId="0" applyFont="1" applyFill="1" applyProtection="1"/>
    <xf numFmtId="0" fontId="49" fillId="32" borderId="0" xfId="0" applyFont="1" applyFill="1" applyAlignment="1">
      <alignment horizontal="left" vertical="top" wrapText="1"/>
    </xf>
    <xf numFmtId="0" fontId="49" fillId="32" borderId="0" xfId="0" applyFont="1" applyFill="1" applyAlignment="1">
      <alignment wrapText="1"/>
    </xf>
    <xf numFmtId="0" fontId="49" fillId="32" borderId="0" xfId="0" applyFont="1" applyFill="1" applyAlignment="1">
      <alignment vertical="top" wrapText="1"/>
    </xf>
    <xf numFmtId="167" fontId="49" fillId="32" borderId="0" xfId="0" applyNumberFormat="1" applyFont="1" applyFill="1" applyAlignment="1">
      <alignment vertical="top" wrapText="1"/>
    </xf>
    <xf numFmtId="0" fontId="49" fillId="32" borderId="0" xfId="0" applyFont="1" applyFill="1" applyBorder="1" applyAlignment="1">
      <alignment horizontal="center"/>
    </xf>
    <xf numFmtId="0" fontId="1" fillId="32" borderId="0" xfId="0" applyFont="1" applyFill="1" applyBorder="1" applyAlignment="1">
      <alignment horizontal="center"/>
    </xf>
    <xf numFmtId="0" fontId="1" fillId="32" borderId="0" xfId="0" applyFont="1" applyFill="1" applyAlignment="1">
      <alignment horizontal="center"/>
    </xf>
    <xf numFmtId="0" fontId="149" fillId="41" borderId="1" xfId="63" applyFont="1" applyFill="1" applyBorder="1" applyAlignment="1">
      <alignment horizontal="center" wrapText="1"/>
    </xf>
    <xf numFmtId="0" fontId="5" fillId="32" borderId="1" xfId="0" applyFont="1" applyFill="1" applyBorder="1" applyAlignment="1"/>
    <xf numFmtId="0" fontId="21" fillId="32" borderId="1" xfId="0" applyFont="1" applyFill="1" applyBorder="1" applyAlignment="1"/>
    <xf numFmtId="9" fontId="5" fillId="32" borderId="1" xfId="78" applyFont="1" applyFill="1" applyBorder="1" applyAlignment="1"/>
    <xf numFmtId="9" fontId="21" fillId="32" borderId="1" xfId="78" applyFont="1" applyFill="1" applyBorder="1" applyAlignment="1"/>
    <xf numFmtId="0" fontId="18" fillId="45" borderId="0" xfId="0" applyFont="1" applyFill="1"/>
    <xf numFmtId="0" fontId="20" fillId="45" borderId="0" xfId="0" applyFont="1" applyFill="1"/>
    <xf numFmtId="0" fontId="18" fillId="45" borderId="0" xfId="0" applyFont="1" applyFill="1" applyAlignment="1">
      <alignment horizontal="center"/>
    </xf>
    <xf numFmtId="0" fontId="18" fillId="0" borderId="0" xfId="0" applyFont="1"/>
    <xf numFmtId="0" fontId="1" fillId="26" borderId="1" xfId="0" applyFont="1" applyFill="1" applyBorder="1" applyAlignment="1">
      <alignment vertical="top" wrapText="1"/>
    </xf>
    <xf numFmtId="0" fontId="5" fillId="45" borderId="1" xfId="0" applyFont="1" applyFill="1" applyBorder="1" applyAlignment="1">
      <alignment horizontal="left" vertical="center"/>
    </xf>
    <xf numFmtId="0" fontId="5" fillId="45" borderId="1" xfId="0" applyNumberFormat="1" applyFont="1" applyFill="1" applyBorder="1" applyAlignment="1">
      <alignment vertical="center"/>
    </xf>
    <xf numFmtId="0" fontId="9" fillId="38" borderId="1" xfId="0" applyFont="1" applyFill="1" applyBorder="1" applyAlignment="1">
      <alignment horizontal="center" vertical="center"/>
    </xf>
    <xf numFmtId="0" fontId="1" fillId="32" borderId="0" xfId="0" applyFont="1" applyFill="1" applyAlignment="1">
      <alignment vertical="center"/>
    </xf>
    <xf numFmtId="0" fontId="9" fillId="42" borderId="1" xfId="0" applyFont="1" applyFill="1" applyBorder="1" applyAlignment="1">
      <alignment horizontal="center" vertical="center"/>
    </xf>
    <xf numFmtId="0" fontId="9" fillId="39" borderId="1" xfId="0" applyFont="1" applyFill="1" applyBorder="1" applyAlignment="1">
      <alignment horizontal="center" vertical="center"/>
    </xf>
    <xf numFmtId="0" fontId="3" fillId="40" borderId="1" xfId="0" applyFont="1" applyFill="1" applyBorder="1" applyAlignment="1">
      <alignment horizontal="center" vertical="center"/>
    </xf>
    <xf numFmtId="0" fontId="3" fillId="41" borderId="1" xfId="0" applyFont="1" applyFill="1" applyBorder="1" applyAlignment="1">
      <alignment horizontal="center" vertical="center"/>
    </xf>
    <xf numFmtId="0" fontId="9" fillId="43" borderId="1" xfId="0" applyFont="1" applyFill="1" applyBorder="1" applyAlignment="1">
      <alignment horizontal="center" vertical="center"/>
    </xf>
    <xf numFmtId="0" fontId="115" fillId="32" borderId="0" xfId="0" applyFont="1" applyFill="1"/>
    <xf numFmtId="0" fontId="1" fillId="26" borderId="16" xfId="0" applyFont="1" applyFill="1" applyBorder="1" applyAlignment="1">
      <alignment wrapText="1"/>
    </xf>
    <xf numFmtId="0" fontId="1" fillId="26" borderId="1" xfId="0" applyFont="1" applyFill="1" applyBorder="1" applyAlignment="1" applyProtection="1">
      <alignment horizontal="center" vertical="top" wrapText="1"/>
    </xf>
    <xf numFmtId="0" fontId="42" fillId="32" borderId="0" xfId="63" applyFont="1" applyFill="1" applyAlignment="1">
      <alignment vertical="top"/>
    </xf>
    <xf numFmtId="0" fontId="9" fillId="46" borderId="1" xfId="63" applyFont="1" applyFill="1" applyBorder="1" applyAlignment="1" applyProtection="1">
      <alignment horizontal="center"/>
    </xf>
    <xf numFmtId="0" fontId="1" fillId="0" borderId="0" xfId="0" applyFont="1"/>
    <xf numFmtId="0" fontId="100" fillId="45" borderId="0" xfId="0" applyFont="1" applyFill="1" applyAlignment="1">
      <alignment horizontal="left" vertical="top" wrapText="1"/>
    </xf>
    <xf numFmtId="0" fontId="49" fillId="45" borderId="0" xfId="0" applyFont="1" applyFill="1"/>
    <xf numFmtId="0" fontId="1" fillId="32" borderId="0" xfId="0" applyFont="1" applyFill="1" applyProtection="1"/>
    <xf numFmtId="0" fontId="49" fillId="32" borderId="0" xfId="0" applyFont="1" applyFill="1" applyBorder="1" applyAlignment="1">
      <alignment vertical="top" wrapText="1"/>
    </xf>
    <xf numFmtId="0" fontId="100" fillId="32" borderId="0" xfId="0" applyFont="1" applyFill="1" applyBorder="1" applyAlignment="1">
      <alignment horizontal="center"/>
    </xf>
    <xf numFmtId="2" fontId="5" fillId="34" borderId="1" xfId="63" applyNumberFormat="1" applyFont="1" applyFill="1" applyBorder="1" applyAlignment="1">
      <alignment horizontal="center"/>
    </xf>
    <xf numFmtId="1" fontId="5" fillId="34" borderId="1" xfId="63" applyNumberFormat="1" applyFont="1" applyFill="1" applyBorder="1" applyAlignment="1">
      <alignment horizontal="center"/>
    </xf>
    <xf numFmtId="0" fontId="68" fillId="32" borderId="0" xfId="0" applyFont="1" applyFill="1" applyBorder="1"/>
    <xf numFmtId="0" fontId="68" fillId="32" borderId="0" xfId="0" applyFont="1" applyFill="1" applyBorder="1" applyAlignment="1">
      <alignment wrapText="1"/>
    </xf>
    <xf numFmtId="10" fontId="68" fillId="32" borderId="0" xfId="0" applyNumberFormat="1" applyFont="1" applyFill="1" applyBorder="1"/>
    <xf numFmtId="9" fontId="68" fillId="32" borderId="0" xfId="0" applyNumberFormat="1" applyFont="1" applyFill="1" applyBorder="1"/>
    <xf numFmtId="0" fontId="8" fillId="32" borderId="0" xfId="46" applyFill="1" applyAlignment="1" applyProtection="1"/>
    <xf numFmtId="164" fontId="9" fillId="26" borderId="13" xfId="0" applyNumberFormat="1" applyFont="1" applyFill="1" applyBorder="1" applyAlignment="1">
      <alignment horizontal="center"/>
    </xf>
    <xf numFmtId="0" fontId="3" fillId="36" borderId="22" xfId="0" applyFont="1" applyFill="1" applyBorder="1" applyAlignment="1" applyProtection="1">
      <alignment horizontal="left" wrapText="1"/>
    </xf>
    <xf numFmtId="0" fontId="9" fillId="26" borderId="15" xfId="0" applyFont="1" applyFill="1" applyBorder="1"/>
    <xf numFmtId="0" fontId="3" fillId="36" borderId="25" xfId="0" applyFont="1" applyFill="1" applyBorder="1" applyAlignment="1" applyProtection="1">
      <alignment horizontal="left" wrapText="1"/>
    </xf>
    <xf numFmtId="0" fontId="1" fillId="32" borderId="0" xfId="61" applyFill="1"/>
    <xf numFmtId="168" fontId="5" fillId="34" borderId="1" xfId="61" applyNumberFormat="1" applyFont="1" applyFill="1" applyBorder="1" applyAlignment="1">
      <alignment horizontal="right"/>
    </xf>
    <xf numFmtId="0" fontId="1" fillId="32" borderId="14" xfId="61" applyFill="1" applyBorder="1" applyAlignment="1">
      <alignment horizontal="left" vertical="top"/>
    </xf>
    <xf numFmtId="0" fontId="1" fillId="32" borderId="16" xfId="61" applyFill="1" applyBorder="1" applyAlignment="1">
      <alignment horizontal="left" vertical="top"/>
    </xf>
    <xf numFmtId="0" fontId="1" fillId="32" borderId="1" xfId="61" applyFill="1" applyBorder="1" applyAlignment="1">
      <alignment horizontal="left" vertical="top"/>
    </xf>
    <xf numFmtId="164" fontId="5" fillId="34" borderId="1" xfId="61" applyNumberFormat="1" applyFont="1" applyFill="1" applyBorder="1" applyAlignment="1">
      <alignment horizontal="right"/>
    </xf>
    <xf numFmtId="0" fontId="1" fillId="32" borderId="0" xfId="61" applyFont="1" applyFill="1"/>
    <xf numFmtId="0" fontId="120" fillId="32" borderId="0" xfId="60" applyFill="1"/>
    <xf numFmtId="0" fontId="120" fillId="32" borderId="14" xfId="60" applyFill="1" applyBorder="1" applyAlignment="1">
      <alignment horizontal="left" vertical="top"/>
    </xf>
    <xf numFmtId="0" fontId="120" fillId="32" borderId="16" xfId="60" applyFill="1" applyBorder="1" applyAlignment="1">
      <alignment horizontal="left" vertical="top"/>
    </xf>
    <xf numFmtId="0" fontId="120" fillId="32" borderId="1" xfId="60" applyFill="1" applyBorder="1" applyAlignment="1">
      <alignment horizontal="left" vertical="top"/>
    </xf>
    <xf numFmtId="167" fontId="5" fillId="34" borderId="1" xfId="60" applyNumberFormat="1" applyFont="1" applyFill="1" applyBorder="1" applyAlignment="1">
      <alignment horizontal="right"/>
    </xf>
    <xf numFmtId="167" fontId="5" fillId="34" borderId="1" xfId="61" applyNumberFormat="1" applyFont="1" applyFill="1" applyBorder="1" applyAlignment="1">
      <alignment horizontal="right"/>
    </xf>
    <xf numFmtId="167" fontId="1" fillId="32" borderId="1" xfId="64" applyNumberFormat="1" applyFont="1" applyFill="1" applyBorder="1" applyAlignment="1" applyProtection="1">
      <alignment horizontal="center" vertical="top"/>
    </xf>
    <xf numFmtId="0" fontId="1" fillId="0" borderId="0" xfId="61"/>
    <xf numFmtId="167" fontId="1" fillId="34" borderId="1" xfId="64" applyNumberFormat="1" applyFont="1" applyFill="1" applyBorder="1" applyAlignment="1" applyProtection="1">
      <alignment horizontal="center" vertical="top"/>
    </xf>
    <xf numFmtId="177" fontId="1" fillId="32" borderId="1" xfId="79" applyNumberFormat="1" applyFont="1" applyFill="1" applyBorder="1" applyAlignment="1">
      <alignment horizontal="center"/>
    </xf>
    <xf numFmtId="2" fontId="1" fillId="32" borderId="1" xfId="64" applyNumberFormat="1" applyFont="1" applyFill="1" applyBorder="1" applyAlignment="1">
      <alignment horizontal="center"/>
    </xf>
    <xf numFmtId="0" fontId="1" fillId="26" borderId="1" xfId="64" applyFont="1" applyFill="1" applyBorder="1" applyAlignment="1">
      <alignment horizontal="center"/>
    </xf>
    <xf numFmtId="1" fontId="1" fillId="26" borderId="1" xfId="64" applyNumberFormat="1" applyFont="1" applyFill="1" applyBorder="1" applyAlignment="1">
      <alignment horizontal="center"/>
    </xf>
    <xf numFmtId="164" fontId="1" fillId="32" borderId="1" xfId="64" applyNumberFormat="1" applyFont="1" applyFill="1" applyBorder="1" applyAlignment="1">
      <alignment horizontal="center"/>
    </xf>
    <xf numFmtId="1" fontId="1" fillId="32" borderId="1" xfId="64" applyNumberFormat="1" applyFont="1" applyFill="1" applyBorder="1" applyAlignment="1">
      <alignment horizontal="center"/>
    </xf>
    <xf numFmtId="168" fontId="1" fillId="32" borderId="1" xfId="64" applyNumberFormat="1" applyFont="1" applyFill="1" applyBorder="1" applyAlignment="1">
      <alignment horizontal="center"/>
    </xf>
    <xf numFmtId="0" fontId="1" fillId="26" borderId="1" xfId="64" applyFont="1" applyFill="1" applyBorder="1" applyAlignment="1">
      <alignment horizontal="center" vertical="top" wrapText="1"/>
    </xf>
    <xf numFmtId="2" fontId="23" fillId="26" borderId="1" xfId="64" applyNumberFormat="1" applyFont="1" applyFill="1" applyBorder="1" applyAlignment="1">
      <alignment horizontal="center"/>
    </xf>
    <xf numFmtId="0" fontId="10" fillId="26" borderId="15" xfId="0" applyFont="1" applyFill="1" applyBorder="1" applyAlignment="1">
      <alignment horizontal="center" wrapText="1"/>
    </xf>
    <xf numFmtId="167" fontId="0" fillId="32" borderId="1" xfId="0" applyNumberFormat="1" applyFill="1" applyBorder="1" applyAlignment="1">
      <alignment horizontal="center"/>
    </xf>
    <xf numFmtId="167" fontId="9" fillId="32" borderId="1" xfId="0" applyNumberFormat="1" applyFont="1" applyFill="1" applyBorder="1" applyAlignment="1">
      <alignment horizontal="center"/>
    </xf>
    <xf numFmtId="167" fontId="1" fillId="34" borderId="1" xfId="61" applyNumberFormat="1" applyFill="1" applyBorder="1" applyAlignment="1">
      <alignment horizontal="center"/>
    </xf>
    <xf numFmtId="167" fontId="9" fillId="34" borderId="2" xfId="0" applyNumberFormat="1" applyFont="1" applyFill="1" applyBorder="1" applyAlignment="1">
      <alignment horizontal="center"/>
    </xf>
    <xf numFmtId="167" fontId="1" fillId="34" borderId="2" xfId="61" applyNumberFormat="1" applyFill="1" applyBorder="1" applyAlignment="1">
      <alignment horizontal="center"/>
    </xf>
    <xf numFmtId="167" fontId="9" fillId="34" borderId="1" xfId="61" applyNumberFormat="1" applyFont="1" applyFill="1" applyBorder="1" applyAlignment="1">
      <alignment horizontal="center"/>
    </xf>
    <xf numFmtId="167" fontId="9" fillId="34" borderId="2" xfId="61" applyNumberFormat="1" applyFont="1" applyFill="1" applyBorder="1" applyAlignment="1">
      <alignment horizontal="center"/>
    </xf>
    <xf numFmtId="177" fontId="9" fillId="32" borderId="1" xfId="79" applyNumberFormat="1" applyFont="1" applyFill="1" applyBorder="1" applyAlignment="1">
      <alignment horizontal="center"/>
    </xf>
    <xf numFmtId="0" fontId="0" fillId="45" borderId="0" xfId="0" applyFill="1"/>
    <xf numFmtId="0" fontId="9" fillId="45" borderId="0" xfId="0" applyFont="1" applyFill="1" applyAlignment="1">
      <alignment horizontal="left" vertical="top" wrapText="1"/>
    </xf>
    <xf numFmtId="0" fontId="1" fillId="45" borderId="0" xfId="0" applyFont="1" applyFill="1" applyAlignment="1">
      <alignment vertical="top" wrapText="1"/>
    </xf>
    <xf numFmtId="0" fontId="81" fillId="45" borderId="0" xfId="0" applyFont="1" applyFill="1" applyAlignment="1">
      <alignment vertical="top" wrapText="1"/>
    </xf>
    <xf numFmtId="0" fontId="10" fillId="45" borderId="0" xfId="0" applyFont="1" applyFill="1" applyAlignment="1">
      <alignment vertical="top" wrapText="1"/>
    </xf>
    <xf numFmtId="0" fontId="49" fillId="45" borderId="0" xfId="0" applyFont="1" applyFill="1" applyAlignment="1">
      <alignment vertical="top" wrapText="1"/>
    </xf>
    <xf numFmtId="0" fontId="9" fillId="45" borderId="0" xfId="0" applyFont="1" applyFill="1" applyAlignment="1">
      <alignment vertical="top"/>
    </xf>
    <xf numFmtId="0" fontId="1" fillId="45" borderId="0" xfId="0" applyFont="1" applyFill="1" applyAlignment="1">
      <alignment vertical="top"/>
    </xf>
    <xf numFmtId="0" fontId="18" fillId="45" borderId="0" xfId="0" applyFont="1" applyFill="1" applyAlignment="1">
      <alignment vertical="top" wrapText="1"/>
    </xf>
    <xf numFmtId="0" fontId="1" fillId="32" borderId="0" xfId="61" applyFill="1" applyAlignment="1">
      <alignment horizontal="center"/>
    </xf>
    <xf numFmtId="0" fontId="5" fillId="32" borderId="0" xfId="61" applyFont="1" applyFill="1"/>
    <xf numFmtId="0" fontId="7" fillId="32" borderId="0" xfId="61" applyFont="1" applyFill="1" applyAlignment="1">
      <alignment vertical="top"/>
    </xf>
    <xf numFmtId="0" fontId="23" fillId="32" borderId="0" xfId="61" applyFont="1" applyFill="1"/>
    <xf numFmtId="0" fontId="23" fillId="32" borderId="0" xfId="61" applyFont="1" applyFill="1" applyBorder="1"/>
    <xf numFmtId="0" fontId="23" fillId="32" borderId="0" xfId="61" applyFont="1" applyFill="1" applyBorder="1" applyAlignment="1">
      <alignment horizontal="center"/>
    </xf>
    <xf numFmtId="0" fontId="1" fillId="32" borderId="0" xfId="61" applyFont="1" applyFill="1" applyAlignment="1">
      <alignment vertical="top"/>
    </xf>
    <xf numFmtId="0" fontId="5" fillId="32" borderId="19" xfId="61" applyFont="1" applyFill="1" applyBorder="1" applyAlignment="1">
      <alignment horizontal="right"/>
    </xf>
    <xf numFmtId="0" fontId="5" fillId="32" borderId="19" xfId="61" applyFont="1" applyFill="1" applyBorder="1"/>
    <xf numFmtId="0" fontId="5" fillId="32" borderId="1" xfId="61" applyFont="1" applyFill="1" applyBorder="1"/>
    <xf numFmtId="0" fontId="21" fillId="32" borderId="1" xfId="61" applyFont="1" applyFill="1" applyBorder="1"/>
    <xf numFmtId="0" fontId="22" fillId="32" borderId="0" xfId="61" applyFont="1" applyFill="1"/>
    <xf numFmtId="0" fontId="23" fillId="32" borderId="0" xfId="61" applyFont="1" applyFill="1" applyBorder="1" applyAlignment="1">
      <alignment vertical="top" wrapText="1"/>
    </xf>
    <xf numFmtId="0" fontId="23" fillId="32" borderId="0" xfId="61" applyFont="1" applyFill="1" applyAlignment="1">
      <alignment horizontal="left" vertical="top" wrapText="1"/>
    </xf>
    <xf numFmtId="0" fontId="88" fillId="32" borderId="0" xfId="61" applyFont="1" applyFill="1" applyAlignment="1">
      <alignment vertical="top"/>
    </xf>
    <xf numFmtId="0" fontId="49" fillId="32" borderId="0" xfId="61" applyFont="1" applyFill="1"/>
    <xf numFmtId="0" fontId="103" fillId="32" borderId="0" xfId="61" applyFont="1" applyFill="1" applyAlignment="1">
      <alignment vertical="top"/>
    </xf>
    <xf numFmtId="0" fontId="19" fillId="32" borderId="0" xfId="61" applyFont="1" applyFill="1" applyAlignment="1">
      <alignment vertical="top"/>
    </xf>
    <xf numFmtId="0" fontId="23" fillId="32" borderId="0" xfId="61" applyFont="1" applyFill="1" applyAlignment="1">
      <alignment horizontal="center"/>
    </xf>
    <xf numFmtId="3" fontId="9" fillId="23" borderId="1" xfId="61" applyNumberFormat="1" applyFont="1" applyFill="1" applyBorder="1"/>
    <xf numFmtId="0" fontId="1" fillId="26" borderId="1" xfId="61" applyFill="1" applyBorder="1"/>
    <xf numFmtId="0" fontId="1" fillId="26" borderId="1" xfId="61" applyFill="1" applyBorder="1" applyAlignment="1">
      <alignment horizontal="center"/>
    </xf>
    <xf numFmtId="3" fontId="5" fillId="23" borderId="1" xfId="61" applyNumberFormat="1" applyFont="1" applyFill="1" applyBorder="1"/>
    <xf numFmtId="167" fontId="5" fillId="34" borderId="1" xfId="61" applyNumberFormat="1" applyFont="1" applyFill="1" applyBorder="1"/>
    <xf numFmtId="0" fontId="5" fillId="32" borderId="1" xfId="61" applyFont="1" applyFill="1" applyBorder="1" applyAlignment="1">
      <alignment horizontal="center"/>
    </xf>
    <xf numFmtId="0" fontId="5" fillId="31" borderId="1" xfId="61" applyFont="1" applyFill="1" applyBorder="1" applyProtection="1">
      <protection locked="0"/>
    </xf>
    <xf numFmtId="9" fontId="5" fillId="32" borderId="1" xfId="61" applyNumberFormat="1" applyFont="1" applyFill="1" applyBorder="1" applyAlignment="1"/>
    <xf numFmtId="9" fontId="6" fillId="32" borderId="13" xfId="61" applyNumberFormat="1" applyFont="1" applyFill="1" applyBorder="1" applyAlignment="1"/>
    <xf numFmtId="9" fontId="5" fillId="32" borderId="13" xfId="61" applyNumberFormat="1" applyFont="1" applyFill="1" applyBorder="1" applyAlignment="1"/>
    <xf numFmtId="0" fontId="5" fillId="32" borderId="1" xfId="61" applyFont="1" applyFill="1" applyBorder="1" applyProtection="1"/>
    <xf numFmtId="164" fontId="5" fillId="32" borderId="1" xfId="61" applyNumberFormat="1" applyFont="1" applyFill="1" applyBorder="1" applyProtection="1"/>
    <xf numFmtId="0" fontId="5" fillId="32" borderId="1" xfId="61" applyFont="1" applyFill="1" applyBorder="1" applyAlignment="1" applyProtection="1">
      <alignment horizontal="center"/>
    </xf>
    <xf numFmtId="9" fontId="28" fillId="32" borderId="13" xfId="61" applyNumberFormat="1" applyFont="1" applyFill="1" applyBorder="1" applyAlignment="1" applyProtection="1"/>
    <xf numFmtId="0" fontId="1" fillId="26" borderId="1" xfId="61" applyFont="1" applyFill="1" applyBorder="1" applyAlignment="1">
      <alignment vertical="top" wrapText="1"/>
    </xf>
    <xf numFmtId="0" fontId="1" fillId="26" borderId="1" xfId="61" applyFill="1" applyBorder="1" applyAlignment="1">
      <alignment vertical="top" wrapText="1"/>
    </xf>
    <xf numFmtId="0" fontId="1" fillId="26" borderId="1" xfId="61" applyFill="1" applyBorder="1" applyAlignment="1">
      <alignment horizontal="center" vertical="top" wrapText="1"/>
    </xf>
    <xf numFmtId="0" fontId="1" fillId="26" borderId="16" xfId="61" applyFill="1" applyBorder="1" applyAlignment="1">
      <alignment horizontal="left" vertical="top" wrapText="1"/>
    </xf>
    <xf numFmtId="0" fontId="1" fillId="26" borderId="13" xfId="61" applyFill="1" applyBorder="1" applyAlignment="1">
      <alignment horizontal="left" vertical="top" wrapText="1"/>
    </xf>
    <xf numFmtId="0" fontId="3" fillId="36" borderId="1" xfId="64" applyFont="1" applyFill="1" applyBorder="1" applyAlignment="1">
      <alignment horizontal="center" wrapText="1"/>
    </xf>
    <xf numFmtId="0" fontId="1" fillId="32" borderId="0" xfId="61" applyFill="1" applyAlignment="1">
      <alignment wrapText="1"/>
    </xf>
    <xf numFmtId="0" fontId="3" fillId="36" borderId="1" xfId="61" applyFont="1" applyFill="1" applyBorder="1" applyAlignment="1">
      <alignment horizontal="center"/>
    </xf>
    <xf numFmtId="0" fontId="3" fillId="36" borderId="14" xfId="61" applyFont="1" applyFill="1" applyBorder="1" applyAlignment="1">
      <alignment horizontal="center"/>
    </xf>
    <xf numFmtId="0" fontId="3" fillId="36" borderId="14" xfId="61" applyFont="1" applyFill="1" applyBorder="1" applyAlignment="1">
      <alignment horizontal="left"/>
    </xf>
    <xf numFmtId="0" fontId="33" fillId="32" borderId="0" xfId="61" applyFont="1" applyFill="1" applyAlignment="1">
      <alignment horizontal="left"/>
    </xf>
    <xf numFmtId="0" fontId="3" fillId="40" borderId="1" xfId="64" applyFont="1" applyFill="1" applyBorder="1" applyAlignment="1">
      <alignment horizontal="center"/>
    </xf>
    <xf numFmtId="0" fontId="9" fillId="39" borderId="1" xfId="64" applyFont="1" applyFill="1" applyBorder="1" applyAlignment="1">
      <alignment horizontal="center"/>
    </xf>
    <xf numFmtId="0" fontId="42" fillId="32" borderId="0" xfId="61" applyFont="1" applyFill="1"/>
    <xf numFmtId="0" fontId="18" fillId="32" borderId="0" xfId="61" applyFont="1" applyFill="1"/>
    <xf numFmtId="0" fontId="18" fillId="32" borderId="0" xfId="61" applyFont="1" applyFill="1" applyAlignment="1">
      <alignment horizontal="center"/>
    </xf>
    <xf numFmtId="0" fontId="1" fillId="0" borderId="0" xfId="61" applyFont="1" applyFill="1"/>
    <xf numFmtId="0" fontId="1" fillId="32" borderId="0" xfId="61" applyFont="1" applyFill="1" applyAlignment="1">
      <alignment horizontal="right" vertical="center"/>
    </xf>
    <xf numFmtId="0" fontId="31" fillId="32" borderId="0" xfId="61" applyFont="1" applyFill="1"/>
    <xf numFmtId="0" fontId="1" fillId="0" borderId="0" xfId="61" applyFill="1"/>
    <xf numFmtId="0" fontId="1" fillId="26" borderId="14" xfId="61" applyFill="1" applyBorder="1" applyAlignment="1">
      <alignment horizontal="left" vertical="top" wrapText="1"/>
    </xf>
    <xf numFmtId="0" fontId="37" fillId="32" borderId="0" xfId="61" applyFont="1" applyFill="1" applyAlignment="1">
      <alignment horizontal="left"/>
    </xf>
    <xf numFmtId="0" fontId="18" fillId="32" borderId="0" xfId="61" applyFont="1" applyFill="1" applyAlignment="1">
      <alignment horizontal="justify" vertical="top" wrapText="1"/>
    </xf>
    <xf numFmtId="0" fontId="49" fillId="32" borderId="0" xfId="61" applyFont="1" applyFill="1" applyAlignment="1">
      <alignment vertical="top"/>
    </xf>
    <xf numFmtId="3" fontId="6" fillId="23" borderId="1" xfId="61" applyNumberFormat="1" applyFont="1" applyFill="1" applyBorder="1"/>
    <xf numFmtId="0" fontId="5" fillId="26" borderId="1" xfId="61" applyFont="1" applyFill="1" applyBorder="1"/>
    <xf numFmtId="0" fontId="5" fillId="26" borderId="1" xfId="61" applyFont="1" applyFill="1" applyBorder="1" applyAlignment="1">
      <alignment horizontal="center"/>
    </xf>
    <xf numFmtId="0" fontId="23" fillId="32" borderId="0" xfId="61" applyFont="1" applyFill="1" applyAlignment="1">
      <alignment horizontal="left"/>
    </xf>
    <xf numFmtId="0" fontId="23" fillId="32" borderId="0" xfId="61" applyFont="1" applyFill="1" applyAlignment="1">
      <alignment horizontal="left" wrapText="1"/>
    </xf>
    <xf numFmtId="0" fontId="23" fillId="32" borderId="0" xfId="61" applyFont="1" applyFill="1" applyAlignment="1">
      <alignment vertical="top"/>
    </xf>
    <xf numFmtId="0" fontId="18" fillId="32" borderId="0" xfId="61" applyFont="1" applyFill="1" applyAlignment="1">
      <alignment horizontal="left"/>
    </xf>
    <xf numFmtId="0" fontId="18" fillId="32" borderId="0" xfId="61" applyFont="1" applyFill="1" applyAlignment="1">
      <alignment horizontal="left" wrapText="1"/>
    </xf>
    <xf numFmtId="0" fontId="3" fillId="36" borderId="14" xfId="61" applyFont="1" applyFill="1" applyBorder="1" applyAlignment="1">
      <alignment horizontal="left" vertical="top" wrapText="1"/>
    </xf>
    <xf numFmtId="164" fontId="5" fillId="34" borderId="1" xfId="61" applyNumberFormat="1" applyFont="1" applyFill="1" applyBorder="1"/>
    <xf numFmtId="0" fontId="37" fillId="32" borderId="0" xfId="61" applyFont="1" applyFill="1" applyAlignment="1" applyProtection="1">
      <alignment horizontal="left"/>
    </xf>
    <xf numFmtId="0" fontId="9" fillId="32" borderId="0" xfId="61" applyFont="1" applyFill="1" applyBorder="1"/>
    <xf numFmtId="17" fontId="49" fillId="32" borderId="0" xfId="61" applyNumberFormat="1" applyFont="1" applyFill="1" applyBorder="1" applyAlignment="1">
      <alignment horizontal="left" vertical="top" wrapText="1"/>
    </xf>
    <xf numFmtId="0" fontId="100" fillId="32" borderId="0" xfId="61" applyFont="1" applyFill="1" applyBorder="1"/>
    <xf numFmtId="17" fontId="1" fillId="32" borderId="0" xfId="61" applyNumberFormat="1" applyFont="1" applyFill="1" applyBorder="1" applyAlignment="1">
      <alignment horizontal="left" vertical="top" wrapText="1"/>
    </xf>
    <xf numFmtId="17" fontId="9" fillId="32" borderId="0" xfId="61" applyNumberFormat="1" applyFont="1" applyFill="1" applyBorder="1" applyAlignment="1">
      <alignment horizontal="left" vertical="top"/>
    </xf>
    <xf numFmtId="17" fontId="18" fillId="32" borderId="0" xfId="61" applyNumberFormat="1" applyFont="1" applyFill="1" applyBorder="1" applyAlignment="1">
      <alignment horizontal="left" vertical="top" wrapText="1"/>
    </xf>
    <xf numFmtId="0" fontId="44" fillId="32" borderId="0" xfId="61" applyFont="1" applyFill="1" applyBorder="1"/>
    <xf numFmtId="17" fontId="1" fillId="32" borderId="0" xfId="61" applyNumberFormat="1" applyFont="1" applyFill="1" applyBorder="1" applyAlignment="1">
      <alignment horizontal="left" vertical="top"/>
    </xf>
    <xf numFmtId="0" fontId="9" fillId="32" borderId="0" xfId="61" applyFont="1" applyFill="1" applyAlignment="1">
      <alignment horizontal="left" vertical="top" wrapText="1"/>
    </xf>
    <xf numFmtId="0" fontId="101" fillId="32" borderId="0" xfId="61" applyFont="1" applyFill="1"/>
    <xf numFmtId="0" fontId="100" fillId="32" borderId="0" xfId="61" applyFont="1" applyFill="1" applyAlignment="1">
      <alignment horizontal="left" vertical="top" wrapText="1"/>
    </xf>
    <xf numFmtId="0" fontId="49" fillId="32" borderId="0" xfId="61" applyFont="1" applyFill="1" applyAlignment="1">
      <alignment horizontal="left" vertical="top" wrapText="1"/>
    </xf>
    <xf numFmtId="17" fontId="100" fillId="32" borderId="0" xfId="61" applyNumberFormat="1" applyFont="1" applyFill="1" applyBorder="1" applyAlignment="1">
      <alignment horizontal="left" vertical="top"/>
    </xf>
    <xf numFmtId="0" fontId="49" fillId="32" borderId="0" xfId="61" applyFont="1" applyFill="1" applyAlignment="1">
      <alignment horizontal="center"/>
    </xf>
    <xf numFmtId="0" fontId="100" fillId="32" borderId="0" xfId="61" applyFont="1" applyFill="1"/>
    <xf numFmtId="17" fontId="49" fillId="32" borderId="0" xfId="61" applyNumberFormat="1" applyFont="1" applyFill="1" applyBorder="1" applyAlignment="1">
      <alignment horizontal="left"/>
    </xf>
    <xf numFmtId="0" fontId="9" fillId="32" borderId="0" xfId="61" applyFont="1" applyFill="1"/>
    <xf numFmtId="17" fontId="9" fillId="32" borderId="0" xfId="61" applyNumberFormat="1" applyFont="1" applyFill="1" applyBorder="1" applyAlignment="1">
      <alignment horizontal="left"/>
    </xf>
    <xf numFmtId="0" fontId="44" fillId="32" borderId="0" xfId="61" applyFont="1" applyFill="1"/>
    <xf numFmtId="17" fontId="18" fillId="32" borderId="0" xfId="61" applyNumberFormat="1" applyFont="1" applyFill="1" applyBorder="1" applyAlignment="1">
      <alignment horizontal="left"/>
    </xf>
    <xf numFmtId="0" fontId="1" fillId="45" borderId="0" xfId="61" applyFill="1"/>
    <xf numFmtId="0" fontId="20" fillId="45" borderId="0" xfId="61" applyFont="1" applyFill="1"/>
    <xf numFmtId="0" fontId="1" fillId="45" borderId="0" xfId="61" applyFill="1" applyAlignment="1">
      <alignment horizontal="center"/>
    </xf>
    <xf numFmtId="0" fontId="9" fillId="45" borderId="0" xfId="61" applyFont="1" applyFill="1"/>
    <xf numFmtId="17" fontId="1" fillId="35" borderId="1" xfId="61" applyNumberFormat="1" applyFill="1" applyBorder="1" applyAlignment="1">
      <alignment horizontal="left"/>
    </xf>
    <xf numFmtId="0" fontId="6" fillId="35" borderId="1" xfId="61" applyFont="1" applyFill="1" applyBorder="1"/>
    <xf numFmtId="0" fontId="14" fillId="32" borderId="0" xfId="61" applyFont="1" applyFill="1"/>
    <xf numFmtId="9" fontId="6" fillId="0" borderId="13" xfId="61" applyNumberFormat="1" applyFont="1" applyFill="1" applyBorder="1" applyAlignment="1"/>
    <xf numFmtId="0" fontId="5" fillId="0" borderId="25" xfId="61" applyFont="1" applyFill="1" applyBorder="1" applyAlignment="1">
      <alignment horizontal="left" vertical="top"/>
    </xf>
    <xf numFmtId="0" fontId="5" fillId="0" borderId="2" xfId="61" applyFont="1" applyFill="1" applyBorder="1" applyAlignment="1">
      <alignment horizontal="left" vertical="top"/>
    </xf>
    <xf numFmtId="0" fontId="42" fillId="0" borderId="0" xfId="0" applyFont="1" applyFill="1"/>
    <xf numFmtId="9" fontId="21" fillId="45" borderId="1" xfId="0" applyNumberFormat="1" applyFont="1" applyFill="1" applyBorder="1" applyAlignment="1"/>
    <xf numFmtId="0" fontId="37" fillId="45" borderId="0" xfId="0" applyFont="1" applyFill="1" applyAlignment="1">
      <alignment horizontal="left"/>
    </xf>
    <xf numFmtId="0" fontId="10" fillId="45" borderId="0" xfId="0" applyFont="1" applyFill="1"/>
    <xf numFmtId="0" fontId="9" fillId="45" borderId="0" xfId="0" applyFont="1" applyFill="1"/>
    <xf numFmtId="0" fontId="10" fillId="45" borderId="0" xfId="0" applyFont="1" applyFill="1" applyAlignment="1">
      <alignment vertical="top"/>
    </xf>
    <xf numFmtId="0" fontId="19" fillId="45" borderId="0" xfId="0" applyFont="1" applyFill="1" applyAlignment="1">
      <alignment vertical="top"/>
    </xf>
    <xf numFmtId="0" fontId="3" fillId="36" borderId="1" xfId="0" applyFont="1" applyFill="1" applyBorder="1" applyAlignment="1" applyProtection="1">
      <alignment horizontal="left" wrapText="1"/>
    </xf>
    <xf numFmtId="17" fontId="150" fillId="32" borderId="0" xfId="0" applyNumberFormat="1" applyFont="1" applyFill="1"/>
    <xf numFmtId="0" fontId="10" fillId="26" borderId="18" xfId="63" applyFill="1" applyBorder="1" applyAlignment="1">
      <alignment vertical="top" wrapText="1"/>
    </xf>
    <xf numFmtId="0" fontId="1" fillId="26" borderId="1" xfId="0" applyFont="1" applyFill="1" applyBorder="1" applyAlignment="1">
      <alignment horizontal="center" vertical="top" wrapText="1"/>
    </xf>
    <xf numFmtId="0" fontId="1" fillId="32" borderId="0" xfId="0" applyFont="1" applyFill="1" applyAlignment="1">
      <alignment horizontal="left" vertical="top" wrapText="1"/>
    </xf>
    <xf numFmtId="17" fontId="1" fillId="35" borderId="1" xfId="0" applyNumberFormat="1" applyFont="1" applyFill="1" applyBorder="1" applyAlignment="1">
      <alignment horizontal="left"/>
    </xf>
    <xf numFmtId="0" fontId="19" fillId="45" borderId="0" xfId="0" applyFont="1" applyFill="1" applyAlignment="1">
      <alignment horizontal="right" vertical="top"/>
    </xf>
    <xf numFmtId="0" fontId="5" fillId="45" borderId="1" xfId="0" applyFont="1" applyFill="1" applyBorder="1"/>
    <xf numFmtId="0" fontId="5" fillId="45" borderId="1" xfId="60" applyFont="1" applyFill="1" applyBorder="1"/>
    <xf numFmtId="0" fontId="5" fillId="45" borderId="13" xfId="0" applyFont="1" applyFill="1" applyBorder="1" applyAlignment="1">
      <alignment horizontal="left" vertical="top" wrapText="1"/>
    </xf>
    <xf numFmtId="0" fontId="5" fillId="45" borderId="1" xfId="61" applyFont="1" applyFill="1" applyBorder="1"/>
    <xf numFmtId="9" fontId="5" fillId="45" borderId="1" xfId="0" applyNumberFormat="1" applyFont="1" applyFill="1" applyBorder="1" applyAlignment="1"/>
    <xf numFmtId="0" fontId="44" fillId="32" borderId="19" xfId="0" applyFont="1" applyFill="1" applyBorder="1"/>
    <xf numFmtId="164" fontId="44" fillId="32" borderId="19" xfId="0" applyNumberFormat="1" applyFont="1" applyFill="1" applyBorder="1" applyAlignment="1">
      <alignment horizontal="center"/>
    </xf>
    <xf numFmtId="164" fontId="44" fillId="32" borderId="0" xfId="0" applyNumberFormat="1" applyFont="1" applyFill="1" applyBorder="1" applyAlignment="1">
      <alignment horizontal="center"/>
    </xf>
    <xf numFmtId="167" fontId="44" fillId="32" borderId="0" xfId="0" applyNumberFormat="1" applyFont="1" applyFill="1" applyBorder="1" applyAlignment="1">
      <alignment horizontal="center"/>
    </xf>
    <xf numFmtId="177" fontId="44" fillId="32" borderId="0" xfId="78" applyNumberFormat="1" applyFont="1" applyFill="1" applyBorder="1" applyAlignment="1">
      <alignment horizontal="center"/>
    </xf>
    <xf numFmtId="0" fontId="8" fillId="45" borderId="0" xfId="47" applyFill="1" applyAlignment="1" applyProtection="1">
      <alignment wrapText="1"/>
    </xf>
    <xf numFmtId="0" fontId="46" fillId="26" borderId="1" xfId="64" applyFont="1" applyFill="1" applyBorder="1" applyAlignment="1">
      <alignment horizontal="center" wrapText="1"/>
    </xf>
    <xf numFmtId="0" fontId="1" fillId="26" borderId="1" xfId="64" applyFill="1" applyBorder="1" applyAlignment="1">
      <alignment horizontal="center" wrapText="1"/>
    </xf>
    <xf numFmtId="0" fontId="5" fillId="32" borderId="13" xfId="64" applyFont="1" applyFill="1" applyBorder="1" applyAlignment="1">
      <alignment vertical="top"/>
    </xf>
    <xf numFmtId="3" fontId="5" fillId="34" borderId="1" xfId="64" applyNumberFormat="1" applyFont="1" applyFill="1" applyBorder="1" applyAlignment="1">
      <alignment horizontal="center" vertical="top" wrapText="1"/>
    </xf>
    <xf numFmtId="3" fontId="5" fillId="26" borderId="1" xfId="64" applyNumberFormat="1" applyFont="1" applyFill="1" applyBorder="1" applyAlignment="1">
      <alignment horizontal="center" vertical="top" wrapText="1"/>
    </xf>
    <xf numFmtId="0" fontId="5" fillId="32" borderId="13" xfId="64" applyFont="1" applyFill="1" applyBorder="1" applyAlignment="1">
      <alignment horizontal="left" vertical="top"/>
    </xf>
    <xf numFmtId="174" fontId="5" fillId="23" borderId="1" xfId="64" applyNumberFormat="1" applyFont="1" applyFill="1" applyBorder="1" applyAlignment="1" applyProtection="1">
      <alignment horizontal="center" vertical="center" wrapText="1"/>
    </xf>
    <xf numFmtId="3" fontId="5" fillId="47" borderId="1" xfId="64" applyNumberFormat="1" applyFont="1" applyFill="1" applyBorder="1" applyAlignment="1" applyProtection="1">
      <alignment horizontal="center" vertical="top" wrapText="1"/>
      <protection locked="0"/>
    </xf>
    <xf numFmtId="3" fontId="9" fillId="23" borderId="1" xfId="64" applyNumberFormat="1" applyFont="1" applyFill="1" applyBorder="1" applyAlignment="1" applyProtection="1">
      <alignment horizontal="center" vertical="top" wrapText="1"/>
    </xf>
    <xf numFmtId="0" fontId="1" fillId="26" borderId="13" xfId="0" applyFont="1" applyFill="1" applyBorder="1" applyAlignment="1">
      <alignment wrapText="1"/>
    </xf>
    <xf numFmtId="167" fontId="1" fillId="26" borderId="1" xfId="0" applyNumberFormat="1" applyFont="1" applyFill="1" applyBorder="1" applyAlignment="1">
      <alignment wrapText="1"/>
    </xf>
    <xf numFmtId="0" fontId="1" fillId="26" borderId="1" xfId="0" applyFont="1" applyFill="1" applyBorder="1" applyAlignment="1">
      <alignment vertical="center" wrapText="1"/>
    </xf>
    <xf numFmtId="0" fontId="0" fillId="32" borderId="0" xfId="0" applyFill="1" applyAlignment="1">
      <alignment vertical="center"/>
    </xf>
    <xf numFmtId="0" fontId="10" fillId="26" borderId="1" xfId="0" applyFont="1" applyFill="1" applyBorder="1" applyAlignment="1">
      <alignment vertical="center" wrapText="1"/>
    </xf>
    <xf numFmtId="0" fontId="5" fillId="45" borderId="18" xfId="63" applyFont="1" applyFill="1" applyBorder="1" applyAlignment="1">
      <alignment vertical="top"/>
    </xf>
    <xf numFmtId="0" fontId="0" fillId="45" borderId="20" xfId="0" applyFill="1" applyBorder="1" applyAlignment="1">
      <alignment vertical="top"/>
    </xf>
    <xf numFmtId="0" fontId="1" fillId="0" borderId="0" xfId="0" applyFont="1" applyFill="1" applyAlignment="1">
      <alignment vertical="top" wrapText="1"/>
    </xf>
    <xf numFmtId="0" fontId="46" fillId="0" borderId="0" xfId="0" applyFont="1"/>
    <xf numFmtId="0" fontId="1" fillId="0" borderId="0" xfId="46" applyFont="1" applyAlignment="1" applyProtection="1">
      <alignment horizontal="left" vertical="top" wrapText="1" indent="1"/>
    </xf>
    <xf numFmtId="0" fontId="5" fillId="32" borderId="16" xfId="63" applyFont="1" applyFill="1" applyBorder="1" applyAlignment="1">
      <alignment horizontal="center"/>
    </xf>
    <xf numFmtId="0" fontId="90" fillId="0" borderId="0" xfId="0" applyFont="1" applyAlignment="1">
      <alignment horizontal="left" vertical="top" wrapText="1"/>
    </xf>
    <xf numFmtId="0" fontId="44" fillId="0" borderId="0" xfId="0" applyFont="1"/>
    <xf numFmtId="0" fontId="8" fillId="45" borderId="0" xfId="46" applyFont="1" applyFill="1" applyAlignment="1" applyProtection="1">
      <alignment horizontal="left" vertical="top" wrapText="1"/>
    </xf>
    <xf numFmtId="0" fontId="112" fillId="45" borderId="0" xfId="46" applyFont="1" applyFill="1" applyAlignment="1" applyProtection="1">
      <alignment horizontal="left" vertical="top" wrapText="1"/>
    </xf>
    <xf numFmtId="0" fontId="66" fillId="32" borderId="0" xfId="0" applyFont="1" applyFill="1" applyAlignment="1">
      <alignment vertical="top" wrapText="1"/>
    </xf>
    <xf numFmtId="0" fontId="67" fillId="32" borderId="1" xfId="0" applyFont="1" applyFill="1" applyBorder="1" applyAlignment="1">
      <alignment wrapText="1"/>
    </xf>
    <xf numFmtId="0" fontId="3" fillId="36" borderId="1" xfId="0" applyFont="1" applyFill="1" applyBorder="1"/>
    <xf numFmtId="0" fontId="67" fillId="32" borderId="21" xfId="0" applyFont="1" applyFill="1" applyBorder="1" applyAlignment="1">
      <alignment vertical="top" wrapText="1"/>
    </xf>
    <xf numFmtId="0" fontId="66" fillId="31" borderId="1" xfId="0" applyFont="1" applyFill="1" applyBorder="1" applyAlignment="1" applyProtection="1">
      <alignment horizontal="center"/>
      <protection locked="0"/>
    </xf>
    <xf numFmtId="0" fontId="66" fillId="32" borderId="0" xfId="0" applyFont="1" applyFill="1"/>
    <xf numFmtId="0" fontId="66" fillId="26" borderId="1" xfId="0" applyFont="1" applyFill="1" applyBorder="1" applyAlignment="1">
      <alignment horizontal="center" wrapText="1"/>
    </xf>
    <xf numFmtId="0" fontId="8" fillId="45" borderId="0" xfId="46" applyFill="1" applyAlignment="1" applyProtection="1">
      <alignment vertical="top" wrapText="1"/>
    </xf>
    <xf numFmtId="0" fontId="1" fillId="48" borderId="1" xfId="64" applyFont="1" applyFill="1" applyBorder="1" applyAlignment="1">
      <alignment horizontal="center" wrapText="1"/>
    </xf>
    <xf numFmtId="0" fontId="42" fillId="45" borderId="0" xfId="0" applyFont="1" applyFill="1" applyAlignment="1">
      <alignment wrapText="1"/>
    </xf>
    <xf numFmtId="0" fontId="19" fillId="45" borderId="0" xfId="0" applyFont="1" applyFill="1"/>
    <xf numFmtId="49" fontId="67" fillId="32" borderId="1" xfId="0" applyNumberFormat="1" applyFont="1" applyFill="1" applyBorder="1" applyAlignment="1">
      <alignment horizontal="center"/>
    </xf>
    <xf numFmtId="0" fontId="3" fillId="36" borderId="14" xfId="0" applyFont="1" applyFill="1" applyBorder="1" applyAlignment="1">
      <alignment horizontal="left"/>
    </xf>
    <xf numFmtId="0" fontId="3" fillId="36" borderId="1" xfId="0" applyFont="1" applyFill="1" applyBorder="1" applyAlignment="1">
      <alignment horizontal="left"/>
    </xf>
    <xf numFmtId="0" fontId="1" fillId="26" borderId="13" xfId="0" applyFont="1" applyFill="1" applyBorder="1" applyAlignment="1">
      <alignment vertical="top" wrapText="1"/>
    </xf>
    <xf numFmtId="0" fontId="1" fillId="45" borderId="0" xfId="0" applyFont="1" applyFill="1" applyAlignment="1">
      <alignment vertical="top" wrapText="1"/>
    </xf>
    <xf numFmtId="0" fontId="1" fillId="45" borderId="0" xfId="0" applyFont="1" applyFill="1" applyAlignment="1">
      <alignment horizontal="left" vertical="top" wrapText="1"/>
    </xf>
    <xf numFmtId="0" fontId="0" fillId="45" borderId="0" xfId="0" applyFill="1"/>
    <xf numFmtId="0" fontId="9" fillId="45" borderId="0" xfId="0" applyFont="1" applyFill="1" applyAlignment="1">
      <alignment horizontal="left" vertical="top" wrapText="1"/>
    </xf>
    <xf numFmtId="167" fontId="1" fillId="34" borderId="1" xfId="61" applyNumberFormat="1" applyFont="1" applyFill="1" applyBorder="1" applyAlignment="1">
      <alignment horizontal="center"/>
    </xf>
    <xf numFmtId="167" fontId="1" fillId="34" borderId="2" xfId="61" applyNumberFormat="1" applyFont="1" applyFill="1" applyBorder="1" applyAlignment="1">
      <alignment horizontal="center"/>
    </xf>
    <xf numFmtId="167" fontId="1" fillId="34" borderId="2" xfId="0" applyNumberFormat="1" applyFont="1" applyFill="1" applyBorder="1" applyAlignment="1">
      <alignment horizontal="center"/>
    </xf>
    <xf numFmtId="0" fontId="18" fillId="45" borderId="0" xfId="0" applyFont="1" applyFill="1" applyAlignment="1">
      <alignment horizontal="left" vertical="top" wrapText="1"/>
    </xf>
    <xf numFmtId="0" fontId="18" fillId="45" borderId="0" xfId="0" applyFont="1" applyFill="1" applyAlignment="1">
      <alignment horizontal="left" vertical="top" wrapText="1" indent="2"/>
    </xf>
    <xf numFmtId="0" fontId="1" fillId="26" borderId="16" xfId="0" applyFont="1" applyFill="1" applyBorder="1" applyAlignment="1">
      <alignment horizontal="center" wrapText="1"/>
    </xf>
    <xf numFmtId="0" fontId="23" fillId="45" borderId="0" xfId="0" applyFont="1" applyFill="1"/>
    <xf numFmtId="0" fontId="14" fillId="45" borderId="0" xfId="0" applyFont="1" applyFill="1"/>
    <xf numFmtId="17" fontId="1" fillId="49" borderId="1" xfId="0" applyNumberFormat="1" applyFont="1" applyFill="1" applyBorder="1" applyAlignment="1">
      <alignment horizontal="left"/>
    </xf>
    <xf numFmtId="0" fontId="24" fillId="45" borderId="0" xfId="0" applyFont="1" applyFill="1" applyAlignment="1">
      <alignment vertical="top" wrapText="1"/>
    </xf>
    <xf numFmtId="0" fontId="1" fillId="45" borderId="0" xfId="0" applyFont="1" applyFill="1" applyAlignment="1">
      <alignment horizontal="center" vertical="top" wrapText="1"/>
    </xf>
    <xf numFmtId="0" fontId="147" fillId="45" borderId="0" xfId="0" applyFont="1" applyFill="1" applyAlignment="1">
      <alignment vertical="top" wrapText="1"/>
    </xf>
    <xf numFmtId="0" fontId="147" fillId="45" borderId="0" xfId="0" applyFont="1" applyFill="1" applyAlignment="1"/>
    <xf numFmtId="0" fontId="9" fillId="45" borderId="0" xfId="0" applyFont="1" applyFill="1" applyAlignment="1">
      <alignment vertical="top" wrapText="1"/>
    </xf>
    <xf numFmtId="0" fontId="151" fillId="45" borderId="0" xfId="0" applyFont="1" applyFill="1" applyAlignment="1">
      <alignment vertical="top"/>
    </xf>
    <xf numFmtId="0" fontId="1" fillId="45" borderId="0" xfId="46" applyFont="1" applyFill="1" applyAlignment="1" applyProtection="1">
      <alignment vertical="top" wrapText="1"/>
    </xf>
    <xf numFmtId="0" fontId="147" fillId="45" borderId="0" xfId="0" applyFont="1" applyFill="1"/>
    <xf numFmtId="0" fontId="0" fillId="45" borderId="0" xfId="0" applyFill="1" applyBorder="1"/>
    <xf numFmtId="0" fontId="3" fillId="45" borderId="0" xfId="0" applyFont="1" applyFill="1" applyBorder="1" applyAlignment="1"/>
    <xf numFmtId="0" fontId="3" fillId="36" borderId="1" xfId="0" applyFont="1" applyFill="1" applyBorder="1" applyAlignment="1"/>
    <xf numFmtId="0" fontId="1" fillId="45" borderId="0" xfId="0" applyFont="1" applyFill="1" applyBorder="1" applyAlignment="1">
      <alignment vertical="top" wrapText="1"/>
    </xf>
    <xf numFmtId="0" fontId="1" fillId="45" borderId="0" xfId="0" applyNumberFormat="1" applyFont="1" applyFill="1" applyBorder="1" applyAlignment="1">
      <alignment horizontal="left" vertical="center"/>
    </xf>
    <xf numFmtId="43" fontId="5" fillId="34" borderId="1" xfId="0" applyNumberFormat="1" applyFont="1" applyFill="1" applyBorder="1" applyAlignment="1">
      <alignment horizontal="center" vertical="center"/>
    </xf>
    <xf numFmtId="0" fontId="5" fillId="45" borderId="1" xfId="0" applyNumberFormat="1" applyFont="1" applyFill="1" applyBorder="1" applyAlignment="1">
      <alignment horizontal="left" vertical="center"/>
    </xf>
    <xf numFmtId="0" fontId="5" fillId="45" borderId="1" xfId="0" applyNumberFormat="1" applyFont="1" applyFill="1" applyBorder="1"/>
    <xf numFmtId="0" fontId="152" fillId="45" borderId="0" xfId="0" applyNumberFormat="1" applyFont="1" applyFill="1" applyBorder="1"/>
    <xf numFmtId="190" fontId="9" fillId="26" borderId="1" xfId="0" applyNumberFormat="1" applyFont="1" applyFill="1" applyBorder="1" applyAlignment="1">
      <alignment horizontal="center" vertical="center"/>
    </xf>
    <xf numFmtId="43" fontId="9" fillId="26" borderId="1" xfId="0" applyNumberFormat="1" applyFont="1" applyFill="1" applyBorder="1" applyAlignment="1">
      <alignment horizontal="center" vertical="center"/>
    </xf>
    <xf numFmtId="0" fontId="9" fillId="45" borderId="0" xfId="0" applyFont="1" applyFill="1" applyBorder="1" applyAlignment="1">
      <alignment vertical="center"/>
    </xf>
    <xf numFmtId="0" fontId="9" fillId="45" borderId="0" xfId="0" applyFont="1" applyFill="1" applyBorder="1" applyAlignment="1">
      <alignment horizontal="center" vertical="center"/>
    </xf>
    <xf numFmtId="190" fontId="9" fillId="45" borderId="0" xfId="0" applyNumberFormat="1" applyFont="1" applyFill="1" applyBorder="1" applyAlignment="1">
      <alignment horizontal="center" vertical="center"/>
    </xf>
    <xf numFmtId="3" fontId="9" fillId="45" borderId="0" xfId="0" applyNumberFormat="1" applyFont="1" applyFill="1" applyBorder="1" applyAlignment="1">
      <alignment vertical="center"/>
    </xf>
    <xf numFmtId="43" fontId="9" fillId="45" borderId="0" xfId="0" applyNumberFormat="1" applyFont="1" applyFill="1" applyBorder="1" applyAlignment="1">
      <alignment horizontal="center" vertical="center"/>
    </xf>
    <xf numFmtId="0" fontId="8" fillId="45" borderId="0" xfId="46" applyFont="1" applyFill="1" applyAlignment="1" applyProtection="1">
      <alignment vertical="top" wrapText="1"/>
    </xf>
    <xf numFmtId="0" fontId="8" fillId="45" borderId="0" xfId="46" applyFont="1" applyFill="1" applyAlignment="1" applyProtection="1">
      <alignment horizontal="center" vertical="top" wrapText="1"/>
    </xf>
    <xf numFmtId="0" fontId="19" fillId="45" borderId="0" xfId="0" applyFont="1" applyFill="1" applyAlignment="1">
      <alignment horizontal="right" vertical="top" wrapText="1"/>
    </xf>
    <xf numFmtId="0" fontId="10" fillId="0" borderId="0" xfId="0" applyFont="1" applyFill="1" applyBorder="1" applyProtection="1"/>
    <xf numFmtId="0" fontId="1" fillId="32" borderId="0" xfId="64" applyFont="1" applyFill="1" applyProtection="1"/>
    <xf numFmtId="0" fontId="9" fillId="39" borderId="1" xfId="64" applyFont="1" applyFill="1" applyBorder="1" applyAlignment="1" applyProtection="1">
      <alignment horizontal="center"/>
    </xf>
    <xf numFmtId="0" fontId="3" fillId="40" borderId="1" xfId="64" applyFont="1" applyFill="1" applyBorder="1" applyAlignment="1" applyProtection="1">
      <alignment horizontal="center"/>
    </xf>
    <xf numFmtId="0" fontId="3" fillId="36" borderId="1" xfId="64" applyFont="1" applyFill="1" applyBorder="1" applyAlignment="1" applyProtection="1">
      <alignment horizontal="left" wrapText="1"/>
    </xf>
    <xf numFmtId="0" fontId="3" fillId="36" borderId="13" xfId="64" applyFont="1" applyFill="1" applyBorder="1" applyAlignment="1" applyProtection="1">
      <alignment wrapText="1"/>
    </xf>
    <xf numFmtId="0" fontId="3" fillId="36" borderId="1" xfId="64" applyFont="1" applyFill="1" applyBorder="1" applyAlignment="1">
      <alignment horizontal="center"/>
    </xf>
    <xf numFmtId="0" fontId="1" fillId="32" borderId="0" xfId="64" applyFont="1" applyFill="1"/>
    <xf numFmtId="0" fontId="1" fillId="26" borderId="13" xfId="64" applyFont="1" applyFill="1" applyBorder="1" applyAlignment="1" applyProtection="1">
      <alignment horizontal="center" vertical="top"/>
    </xf>
    <xf numFmtId="0" fontId="1" fillId="26" borderId="14" xfId="64" applyFont="1" applyFill="1" applyBorder="1" applyAlignment="1" applyProtection="1">
      <alignment horizontal="center" vertical="top"/>
    </xf>
    <xf numFmtId="0" fontId="1" fillId="26" borderId="16" xfId="64" applyFont="1" applyFill="1" applyBorder="1" applyAlignment="1" applyProtection="1">
      <alignment horizontal="center" vertical="top"/>
    </xf>
    <xf numFmtId="0" fontId="1" fillId="26" borderId="1" xfId="64" applyFont="1" applyFill="1" applyBorder="1" applyAlignment="1" applyProtection="1">
      <alignment horizontal="center" vertical="top" wrapText="1"/>
    </xf>
    <xf numFmtId="9" fontId="1" fillId="31" borderId="1" xfId="78" applyFont="1" applyFill="1" applyBorder="1" applyAlignment="1" applyProtection="1">
      <alignment horizontal="center" vertical="top"/>
      <protection locked="0"/>
    </xf>
    <xf numFmtId="3" fontId="1" fillId="31" borderId="1" xfId="64" applyNumberFormat="1" applyFont="1" applyFill="1" applyBorder="1" applyAlignment="1" applyProtection="1">
      <alignment horizontal="center" vertical="top"/>
      <protection locked="0"/>
    </xf>
    <xf numFmtId="9" fontId="1" fillId="32" borderId="0" xfId="78" applyFont="1" applyFill="1" applyProtection="1"/>
    <xf numFmtId="3" fontId="1" fillId="23" borderId="1" xfId="64" applyNumberFormat="1" applyFont="1" applyFill="1" applyBorder="1" applyAlignment="1" applyProtection="1">
      <alignment vertical="top"/>
    </xf>
    <xf numFmtId="0" fontId="1" fillId="26" borderId="1" xfId="64" applyFont="1" applyFill="1" applyBorder="1" applyAlignment="1" applyProtection="1">
      <alignment horizontal="center" vertical="center"/>
    </xf>
    <xf numFmtId="0" fontId="1" fillId="26" borderId="1" xfId="64" applyFont="1" applyFill="1" applyBorder="1" applyProtection="1"/>
    <xf numFmtId="3" fontId="9" fillId="23" borderId="1" xfId="64" applyNumberFormat="1" applyFont="1" applyFill="1" applyBorder="1"/>
    <xf numFmtId="1" fontId="19" fillId="32" borderId="0" xfId="64" applyNumberFormat="1" applyFont="1" applyFill="1" applyAlignment="1">
      <alignment horizontal="right" vertical="top"/>
    </xf>
    <xf numFmtId="0" fontId="1" fillId="32" borderId="0" xfId="64" applyFont="1" applyFill="1" applyBorder="1" applyProtection="1"/>
    <xf numFmtId="0" fontId="37" fillId="32" borderId="0" xfId="64" applyFont="1" applyFill="1" applyBorder="1" applyAlignment="1" applyProtection="1">
      <alignment horizontal="left"/>
    </xf>
    <xf numFmtId="0" fontId="1" fillId="45" borderId="0" xfId="0" applyFont="1" applyFill="1" applyAlignment="1">
      <alignment horizontal="left" vertical="top" wrapText="1"/>
    </xf>
    <xf numFmtId="0" fontId="0" fillId="45" borderId="0" xfId="0" applyFill="1"/>
    <xf numFmtId="0" fontId="1" fillId="45" borderId="0" xfId="46" applyFont="1" applyFill="1" applyAlignment="1" applyProtection="1">
      <alignment vertical="top" wrapText="1"/>
    </xf>
    <xf numFmtId="0" fontId="6" fillId="49" borderId="13" xfId="0" applyFont="1" applyFill="1" applyBorder="1" applyAlignment="1">
      <alignment wrapText="1"/>
    </xf>
    <xf numFmtId="0" fontId="23" fillId="32" borderId="0" xfId="0" applyFont="1" applyFill="1" applyProtection="1"/>
    <xf numFmtId="0" fontId="9" fillId="45" borderId="0" xfId="0" applyFont="1" applyFill="1" applyBorder="1" applyAlignment="1">
      <alignment horizontal="left" indent="2"/>
    </xf>
    <xf numFmtId="0" fontId="10" fillId="45" borderId="0" xfId="0" applyFont="1" applyFill="1" applyBorder="1" applyAlignment="1" applyProtection="1">
      <alignment horizontal="center" vertical="center"/>
    </xf>
    <xf numFmtId="0" fontId="10" fillId="45" borderId="0" xfId="0" applyFont="1" applyFill="1" applyBorder="1" applyProtection="1"/>
    <xf numFmtId="3" fontId="9" fillId="45" borderId="0" xfId="0" applyNumberFormat="1" applyFont="1" applyFill="1" applyBorder="1"/>
    <xf numFmtId="0" fontId="10" fillId="45" borderId="0" xfId="0" applyFont="1" applyFill="1" applyProtection="1"/>
    <xf numFmtId="0" fontId="1" fillId="45" borderId="13" xfId="64" applyFont="1" applyFill="1" applyBorder="1" applyAlignment="1" applyProtection="1">
      <alignment horizontal="center"/>
    </xf>
    <xf numFmtId="0" fontId="1" fillId="45" borderId="14" xfId="64" applyFont="1" applyFill="1" applyBorder="1" applyAlignment="1" applyProtection="1">
      <alignment horizontal="center"/>
    </xf>
    <xf numFmtId="0" fontId="1" fillId="45" borderId="16" xfId="64" applyFont="1" applyFill="1" applyBorder="1" applyAlignment="1" applyProtection="1">
      <alignment horizontal="center"/>
    </xf>
    <xf numFmtId="0" fontId="9" fillId="45" borderId="13" xfId="64" applyFont="1" applyFill="1" applyBorder="1" applyAlignment="1">
      <alignment horizontal="left" indent="2"/>
    </xf>
    <xf numFmtId="0" fontId="9" fillId="45" borderId="14" xfId="64" applyFont="1" applyFill="1" applyBorder="1" applyAlignment="1">
      <alignment horizontal="left" indent="2"/>
    </xf>
    <xf numFmtId="0" fontId="9" fillId="45" borderId="16" xfId="64" applyFont="1" applyFill="1" applyBorder="1" applyAlignment="1">
      <alignment horizontal="left" indent="2"/>
    </xf>
    <xf numFmtId="0" fontId="1" fillId="45" borderId="0" xfId="64" applyFont="1" applyFill="1" applyProtection="1"/>
    <xf numFmtId="9" fontId="81" fillId="26" borderId="16" xfId="0" applyNumberFormat="1" applyFont="1" applyFill="1" applyBorder="1" applyAlignment="1"/>
    <xf numFmtId="9" fontId="18" fillId="26" borderId="16" xfId="0" applyNumberFormat="1" applyFont="1" applyFill="1" applyBorder="1" applyAlignment="1"/>
    <xf numFmtId="167" fontId="6" fillId="34" borderId="1" xfId="61" applyNumberFormat="1" applyFont="1" applyFill="1" applyBorder="1"/>
    <xf numFmtId="0" fontId="43" fillId="45" borderId="0" xfId="0" applyFont="1" applyFill="1" applyAlignment="1">
      <alignment vertical="top" wrapText="1"/>
    </xf>
    <xf numFmtId="0" fontId="18" fillId="45" borderId="0" xfId="0" applyFont="1" applyFill="1" applyAlignment="1">
      <alignment horizontal="center" vertical="top" wrapText="1"/>
    </xf>
    <xf numFmtId="0" fontId="43" fillId="45" borderId="0" xfId="0" applyFont="1" applyFill="1" applyAlignment="1">
      <alignment horizontal="left" vertical="top" wrapText="1"/>
    </xf>
    <xf numFmtId="0" fontId="43" fillId="45" borderId="0" xfId="0" applyFont="1" applyFill="1" applyAlignment="1">
      <alignment horizontal="center" vertical="top" wrapText="1"/>
    </xf>
    <xf numFmtId="0" fontId="18" fillId="45" borderId="0" xfId="0" applyFont="1" applyFill="1" applyAlignment="1">
      <alignment vertical="top"/>
    </xf>
    <xf numFmtId="0" fontId="18" fillId="45" borderId="0" xfId="0" applyFont="1" applyFill="1" applyAlignment="1">
      <alignment horizontal="center" vertical="top"/>
    </xf>
    <xf numFmtId="0" fontId="44" fillId="45" borderId="0" xfId="0" applyFont="1" applyFill="1" applyAlignment="1">
      <alignment horizontal="left" vertical="top" wrapText="1"/>
    </xf>
    <xf numFmtId="0" fontId="44" fillId="45" borderId="0" xfId="0" applyFont="1" applyFill="1" applyAlignment="1">
      <alignment horizontal="center" vertical="top" wrapText="1"/>
    </xf>
    <xf numFmtId="0" fontId="18" fillId="45" borderId="0" xfId="46" applyFont="1" applyFill="1" applyAlignment="1" applyProtection="1">
      <alignment vertical="top" wrapText="1"/>
    </xf>
    <xf numFmtId="0" fontId="18" fillId="45" borderId="0" xfId="46" applyFont="1" applyFill="1" applyAlignment="1" applyProtection="1">
      <alignment horizontal="left" vertical="top" wrapText="1"/>
    </xf>
    <xf numFmtId="0" fontId="18" fillId="45" borderId="0" xfId="46" applyFont="1" applyFill="1" applyAlignment="1" applyProtection="1">
      <alignment horizontal="center" vertical="top" wrapText="1"/>
    </xf>
    <xf numFmtId="177" fontId="67" fillId="34" borderId="1" xfId="78" applyNumberFormat="1" applyFont="1" applyFill="1" applyBorder="1" applyAlignment="1">
      <alignment horizontal="center"/>
    </xf>
    <xf numFmtId="9" fontId="67" fillId="34" borderId="1" xfId="78" applyNumberFormat="1" applyFont="1" applyFill="1" applyBorder="1" applyAlignment="1">
      <alignment horizontal="center"/>
    </xf>
    <xf numFmtId="0" fontId="1" fillId="32" borderId="0" xfId="61" applyNumberFormat="1" applyFont="1" applyFill="1"/>
    <xf numFmtId="0" fontId="1" fillId="0" borderId="0" xfId="61" applyFont="1" applyFill="1" applyAlignment="1">
      <alignment vertical="top" wrapText="1"/>
    </xf>
    <xf numFmtId="0" fontId="1" fillId="45" borderId="0" xfId="61" applyFill="1" applyAlignment="1">
      <alignment vertical="top"/>
    </xf>
    <xf numFmtId="0" fontId="153" fillId="32" borderId="13" xfId="0" applyFont="1" applyFill="1" applyBorder="1" applyAlignment="1">
      <alignment horizontal="center"/>
    </xf>
    <xf numFmtId="0" fontId="9" fillId="32" borderId="16" xfId="0" applyFont="1" applyFill="1" applyBorder="1" applyAlignment="1">
      <alignment horizontal="center"/>
    </xf>
    <xf numFmtId="0" fontId="154" fillId="0" borderId="1" xfId="0" applyFont="1" applyBorder="1" applyAlignment="1">
      <alignment horizontal="left"/>
    </xf>
    <xf numFmtId="177" fontId="1" fillId="34" borderId="1" xfId="78" applyNumberFormat="1" applyFont="1" applyFill="1" applyBorder="1" applyAlignment="1" applyProtection="1">
      <alignment horizontal="center" vertical="top"/>
    </xf>
    <xf numFmtId="0" fontId="9" fillId="45" borderId="0" xfId="0" applyFont="1" applyFill="1" applyBorder="1" applyProtection="1"/>
    <xf numFmtId="0" fontId="44" fillId="45" borderId="0" xfId="0" applyFont="1" applyFill="1" applyBorder="1" applyProtection="1"/>
    <xf numFmtId="0" fontId="100" fillId="45" borderId="0" xfId="0" applyFont="1" applyFill="1" applyBorder="1" applyProtection="1"/>
    <xf numFmtId="0" fontId="42" fillId="45" borderId="0" xfId="0" applyFont="1" applyFill="1"/>
    <xf numFmtId="0" fontId="101" fillId="45" borderId="0" xfId="0" applyFont="1" applyFill="1"/>
    <xf numFmtId="0" fontId="10" fillId="32" borderId="0" xfId="0" applyFont="1" applyFill="1" applyAlignment="1">
      <alignment wrapText="1"/>
    </xf>
    <xf numFmtId="0" fontId="3" fillId="36" borderId="13" xfId="63" applyFont="1" applyFill="1" applyBorder="1" applyAlignment="1">
      <alignment horizontal="left"/>
    </xf>
    <xf numFmtId="0" fontId="1" fillId="26" borderId="13" xfId="64" applyFont="1" applyFill="1" applyBorder="1" applyAlignment="1">
      <alignment horizontal="center" wrapText="1"/>
    </xf>
    <xf numFmtId="0" fontId="10" fillId="32" borderId="0" xfId="63" applyFont="1" applyFill="1" applyBorder="1" applyAlignment="1">
      <alignment vertical="top" wrapText="1"/>
    </xf>
    <xf numFmtId="0" fontId="10" fillId="32" borderId="0" xfId="0" applyFont="1" applyFill="1" applyAlignment="1">
      <alignment horizontal="left" vertical="top" wrapText="1" indent="1"/>
    </xf>
    <xf numFmtId="0" fontId="6" fillId="32" borderId="16" xfId="63" applyFont="1" applyFill="1" applyBorder="1"/>
    <xf numFmtId="0" fontId="6" fillId="32" borderId="13" xfId="63" applyFont="1" applyFill="1" applyBorder="1"/>
    <xf numFmtId="0" fontId="10" fillId="26" borderId="13" xfId="63" applyFill="1" applyBorder="1" applyAlignment="1">
      <alignment vertical="top" wrapText="1"/>
    </xf>
    <xf numFmtId="0" fontId="9" fillId="45" borderId="0" xfId="0" applyFont="1" applyFill="1" applyAlignment="1">
      <alignment horizontal="left" vertical="top" wrapText="1"/>
    </xf>
    <xf numFmtId="0" fontId="1" fillId="45" borderId="0" xfId="0" applyFont="1" applyFill="1"/>
    <xf numFmtId="0" fontId="29" fillId="39" borderId="1" xfId="64" applyFont="1" applyFill="1" applyBorder="1" applyAlignment="1">
      <alignment horizontal="center"/>
    </xf>
    <xf numFmtId="0" fontId="104" fillId="32" borderId="0" xfId="0" applyFont="1" applyFill="1" applyAlignment="1">
      <alignment horizontal="left" vertical="top" wrapText="1"/>
    </xf>
    <xf numFmtId="3" fontId="5" fillId="45" borderId="1" xfId="64" applyNumberFormat="1" applyFont="1" applyFill="1" applyBorder="1" applyAlignment="1">
      <alignment horizontal="center" vertical="top" wrapText="1"/>
    </xf>
    <xf numFmtId="3" fontId="5" fillId="45" borderId="0" xfId="64" applyNumberFormat="1" applyFont="1" applyFill="1" applyBorder="1" applyAlignment="1">
      <alignment horizontal="center" vertical="top" wrapText="1"/>
    </xf>
    <xf numFmtId="0" fontId="29" fillId="39" borderId="14" xfId="64" applyFont="1" applyFill="1" applyBorder="1" applyAlignment="1">
      <alignment horizontal="center"/>
    </xf>
    <xf numFmtId="0" fontId="29" fillId="39" borderId="16" xfId="64" applyFont="1" applyFill="1" applyBorder="1" applyAlignment="1">
      <alignment horizontal="center"/>
    </xf>
    <xf numFmtId="0" fontId="46" fillId="26" borderId="17" xfId="64" applyFont="1" applyFill="1" applyBorder="1" applyAlignment="1">
      <alignment horizontal="center" wrapText="1"/>
    </xf>
    <xf numFmtId="0" fontId="1" fillId="26" borderId="24" xfId="64" applyFill="1" applyBorder="1" applyAlignment="1">
      <alignment horizontal="center" wrapText="1"/>
    </xf>
    <xf numFmtId="3" fontId="5" fillId="26" borderId="13" xfId="64" applyNumberFormat="1" applyFont="1" applyFill="1" applyBorder="1" applyAlignment="1">
      <alignment horizontal="center" vertical="top" wrapText="1"/>
    </xf>
    <xf numFmtId="3" fontId="5" fillId="26" borderId="16" xfId="64" applyNumberFormat="1" applyFont="1" applyFill="1" applyBorder="1" applyAlignment="1">
      <alignment horizontal="center" vertical="top" wrapText="1"/>
    </xf>
    <xf numFmtId="0" fontId="1" fillId="45" borderId="0" xfId="0" applyFont="1" applyFill="1"/>
    <xf numFmtId="0" fontId="0" fillId="45" borderId="0" xfId="0" applyFill="1"/>
    <xf numFmtId="0" fontId="81" fillId="45" borderId="0" xfId="0" applyFont="1" applyFill="1"/>
    <xf numFmtId="0" fontId="1" fillId="32" borderId="0" xfId="0" applyFont="1" applyFill="1" applyAlignment="1" applyProtection="1">
      <alignment vertical="top" wrapText="1"/>
    </xf>
    <xf numFmtId="0" fontId="14" fillId="32" borderId="0" xfId="0" applyFont="1" applyFill="1" applyAlignment="1" applyProtection="1">
      <alignment vertical="top" wrapText="1"/>
    </xf>
    <xf numFmtId="0" fontId="9" fillId="0" borderId="0" xfId="0" applyFont="1" applyFill="1" applyBorder="1" applyProtection="1"/>
    <xf numFmtId="0" fontId="10" fillId="0" borderId="0" xfId="0" applyFont="1" applyFill="1" applyProtection="1"/>
    <xf numFmtId="17" fontId="1" fillId="0" borderId="0" xfId="0" applyNumberFormat="1" applyFont="1" applyFill="1" applyBorder="1" applyAlignment="1">
      <alignment horizontal="left" vertical="top" wrapText="1"/>
    </xf>
    <xf numFmtId="0" fontId="1" fillId="45" borderId="0" xfId="0" applyFont="1" applyFill="1" applyAlignment="1">
      <alignment horizontal="left" vertical="top" wrapText="1"/>
    </xf>
    <xf numFmtId="0" fontId="8" fillId="45" borderId="0" xfId="46" applyFill="1" applyAlignment="1" applyProtection="1">
      <alignment horizontal="left"/>
    </xf>
    <xf numFmtId="0" fontId="1" fillId="45" borderId="0" xfId="0" applyFont="1" applyFill="1"/>
    <xf numFmtId="0" fontId="0" fillId="45" borderId="0" xfId="0" applyFill="1"/>
    <xf numFmtId="0" fontId="1" fillId="45" borderId="0" xfId="0" applyFont="1" applyFill="1"/>
    <xf numFmtId="0" fontId="151" fillId="0" borderId="0" xfId="0" applyFont="1"/>
    <xf numFmtId="0" fontId="99" fillId="45" borderId="0" xfId="0" applyFont="1" applyFill="1" applyAlignment="1">
      <alignment horizontal="right" vertical="top"/>
    </xf>
    <xf numFmtId="0" fontId="135" fillId="32" borderId="0" xfId="0" applyFont="1" applyFill="1" applyProtection="1"/>
    <xf numFmtId="0" fontId="136" fillId="32" borderId="0" xfId="0" applyFont="1" applyFill="1" applyProtection="1"/>
    <xf numFmtId="17" fontId="23" fillId="0" borderId="0" xfId="0" applyNumberFormat="1" applyFont="1" applyFill="1" applyBorder="1" applyAlignment="1">
      <alignment horizontal="left" vertical="top" wrapText="1"/>
    </xf>
    <xf numFmtId="0" fontId="23" fillId="0" borderId="0" xfId="0" applyFont="1" applyFill="1" applyProtection="1"/>
    <xf numFmtId="177" fontId="67" fillId="26" borderId="1" xfId="0" applyNumberFormat="1" applyFont="1" applyFill="1" applyBorder="1"/>
    <xf numFmtId="0" fontId="151" fillId="45" borderId="0" xfId="0" applyFont="1" applyFill="1"/>
    <xf numFmtId="0" fontId="151" fillId="32" borderId="0" xfId="0" applyFont="1" applyFill="1"/>
    <xf numFmtId="0" fontId="8" fillId="45" borderId="0" xfId="46" applyFill="1" applyAlignment="1" applyProtection="1">
      <alignment horizontal="left" vertical="top" wrapText="1"/>
    </xf>
    <xf numFmtId="17" fontId="1" fillId="45" borderId="0" xfId="0" applyNumberFormat="1" applyFont="1" applyFill="1" applyBorder="1" applyAlignment="1">
      <alignment horizontal="left" vertical="top" wrapText="1"/>
    </xf>
    <xf numFmtId="0" fontId="5" fillId="45" borderId="16" xfId="61" applyFont="1" applyFill="1" applyBorder="1"/>
    <xf numFmtId="0" fontId="10" fillId="45" borderId="0" xfId="0" applyFont="1" applyFill="1" applyAlignment="1">
      <alignment wrapText="1"/>
    </xf>
    <xf numFmtId="0" fontId="1" fillId="45" borderId="0" xfId="0" applyFont="1" applyFill="1" applyAlignment="1">
      <alignment horizontal="left" vertical="top" wrapText="1"/>
    </xf>
    <xf numFmtId="0" fontId="0" fillId="45" borderId="0" xfId="0" applyFill="1" applyAlignment="1">
      <alignment vertical="top" wrapText="1"/>
    </xf>
    <xf numFmtId="0" fontId="8" fillId="45" borderId="0" xfId="46" applyFill="1" applyAlignment="1" applyProtection="1">
      <alignment vertical="top" wrapText="1"/>
    </xf>
    <xf numFmtId="0" fontId="1" fillId="45" borderId="0" xfId="0" applyFont="1" applyFill="1" applyAlignment="1">
      <alignment vertical="top" wrapText="1"/>
    </xf>
    <xf numFmtId="0" fontId="10" fillId="45" borderId="0" xfId="0" applyFont="1" applyFill="1" applyAlignment="1">
      <alignment vertical="top" wrapText="1"/>
    </xf>
    <xf numFmtId="0" fontId="9" fillId="45" borderId="0" xfId="0" applyFont="1" applyFill="1" applyAlignment="1">
      <alignment horizontal="left" vertical="top" wrapText="1"/>
    </xf>
    <xf numFmtId="0" fontId="10" fillId="45" borderId="0" xfId="0" applyFont="1" applyFill="1" applyAlignment="1">
      <alignment horizontal="left" vertical="top" wrapText="1"/>
    </xf>
    <xf numFmtId="0" fontId="8" fillId="45" borderId="0" xfId="46" applyFill="1" applyAlignment="1" applyProtection="1">
      <alignment horizontal="justify" vertical="top" wrapText="1"/>
    </xf>
    <xf numFmtId="0" fontId="1" fillId="45" borderId="0" xfId="0" applyFont="1" applyFill="1"/>
    <xf numFmtId="0" fontId="0" fillId="45" borderId="0" xfId="0" applyFill="1"/>
    <xf numFmtId="167" fontId="1" fillId="32" borderId="0" xfId="0" applyNumberFormat="1" applyFont="1" applyFill="1" applyAlignment="1">
      <alignment horizontal="center"/>
    </xf>
    <xf numFmtId="0" fontId="114" fillId="0" borderId="0" xfId="0" applyFont="1" applyAlignment="1"/>
    <xf numFmtId="0" fontId="0" fillId="45" borderId="0" xfId="0" applyFill="1" applyAlignment="1">
      <alignment vertical="top" wrapText="1"/>
    </xf>
    <xf numFmtId="0" fontId="35" fillId="45" borderId="0" xfId="0" applyFont="1" applyFill="1"/>
    <xf numFmtId="0" fontId="1" fillId="45" borderId="0" xfId="0" applyFont="1" applyFill="1" applyBorder="1"/>
    <xf numFmtId="168" fontId="91" fillId="45" borderId="0" xfId="0" applyNumberFormat="1" applyFont="1" applyFill="1" applyAlignment="1">
      <alignment horizontal="left"/>
    </xf>
    <xf numFmtId="14" fontId="91" fillId="45" borderId="0" xfId="0" applyNumberFormat="1" applyFont="1" applyFill="1" applyAlignment="1">
      <alignment horizontal="left"/>
    </xf>
    <xf numFmtId="0" fontId="0" fillId="45" borderId="0" xfId="0" applyFill="1" applyAlignment="1">
      <alignment horizontal="left" vertical="top" wrapText="1"/>
    </xf>
    <xf numFmtId="0" fontId="49" fillId="45" borderId="0" xfId="0" applyFont="1" applyFill="1" applyAlignment="1">
      <alignment horizontal="left" vertical="top" wrapText="1" indent="1"/>
    </xf>
    <xf numFmtId="0" fontId="5" fillId="45" borderId="13" xfId="0" applyFont="1" applyFill="1" applyBorder="1"/>
    <xf numFmtId="0" fontId="155" fillId="45" borderId="0" xfId="0" applyFont="1" applyFill="1"/>
    <xf numFmtId="0" fontId="1" fillId="45" borderId="0" xfId="46" applyFont="1" applyFill="1" applyAlignment="1" applyProtection="1">
      <alignment horizontal="justify" vertical="top" wrapText="1"/>
    </xf>
    <xf numFmtId="0" fontId="7" fillId="45" borderId="0" xfId="0" applyFont="1" applyFill="1" applyAlignment="1">
      <alignment horizontal="right" vertical="top"/>
    </xf>
    <xf numFmtId="0" fontId="8" fillId="45" borderId="0" xfId="46" applyFill="1" applyAlignment="1" applyProtection="1"/>
    <xf numFmtId="17" fontId="35" fillId="45" borderId="0" xfId="0" applyNumberFormat="1" applyFont="1" applyFill="1" applyBorder="1" applyAlignment="1">
      <alignment horizontal="left"/>
    </xf>
    <xf numFmtId="0" fontId="1" fillId="45" borderId="0" xfId="0" applyFont="1" applyFill="1" applyProtection="1"/>
    <xf numFmtId="17" fontId="81" fillId="45" borderId="0" xfId="0" applyNumberFormat="1" applyFont="1" applyFill="1" applyBorder="1" applyAlignment="1">
      <alignment horizontal="left" vertical="top" wrapText="1"/>
    </xf>
    <xf numFmtId="0" fontId="81" fillId="45" borderId="0" xfId="0" applyFont="1" applyFill="1" applyProtection="1"/>
    <xf numFmtId="17" fontId="81" fillId="45" borderId="0" xfId="0" applyNumberFormat="1" applyFont="1" applyFill="1" applyBorder="1" applyAlignment="1">
      <alignment horizontal="left"/>
    </xf>
    <xf numFmtId="17" fontId="10" fillId="45" borderId="0" xfId="0" applyNumberFormat="1" applyFont="1" applyFill="1" applyBorder="1" applyAlignment="1">
      <alignment horizontal="left"/>
    </xf>
    <xf numFmtId="17" fontId="18" fillId="45" borderId="0" xfId="0" applyNumberFormat="1" applyFont="1" applyFill="1" applyBorder="1" applyAlignment="1">
      <alignment horizontal="left" vertical="top" wrapText="1"/>
    </xf>
    <xf numFmtId="17" fontId="35" fillId="45" borderId="0" xfId="0" applyNumberFormat="1" applyFont="1" applyFill="1" applyBorder="1" applyAlignment="1">
      <alignment horizontal="left" vertical="top" wrapText="1"/>
    </xf>
    <xf numFmtId="17" fontId="9" fillId="45" borderId="0" xfId="0" applyNumberFormat="1" applyFont="1" applyFill="1" applyBorder="1" applyAlignment="1">
      <alignment horizontal="left"/>
    </xf>
    <xf numFmtId="17" fontId="100" fillId="45" borderId="0" xfId="0" applyNumberFormat="1" applyFont="1" applyFill="1" applyBorder="1" applyAlignment="1">
      <alignment horizontal="left"/>
    </xf>
    <xf numFmtId="0" fontId="49" fillId="45" borderId="0" xfId="0" applyFont="1" applyFill="1" applyProtection="1"/>
    <xf numFmtId="17" fontId="49" fillId="45" borderId="0" xfId="0" applyNumberFormat="1" applyFont="1" applyFill="1" applyBorder="1" applyAlignment="1">
      <alignment horizontal="left"/>
    </xf>
    <xf numFmtId="0" fontId="8" fillId="45" borderId="0" xfId="46" applyFill="1" applyAlignment="1" applyProtection="1">
      <alignment horizontal="left" wrapText="1"/>
    </xf>
    <xf numFmtId="17" fontId="18" fillId="45" borderId="0" xfId="0" applyNumberFormat="1" applyFont="1" applyFill="1" applyBorder="1" applyAlignment="1">
      <alignment horizontal="left"/>
    </xf>
    <xf numFmtId="0" fontId="18" fillId="45" borderId="0" xfId="0" applyFont="1" applyFill="1" applyProtection="1"/>
    <xf numFmtId="17" fontId="8" fillId="45" borderId="0" xfId="46" applyNumberFormat="1" applyFill="1" applyBorder="1" applyAlignment="1" applyProtection="1">
      <alignment horizontal="left" wrapText="1"/>
    </xf>
    <xf numFmtId="17" fontId="10" fillId="45" borderId="0" xfId="0" applyNumberFormat="1" applyFont="1" applyFill="1" applyBorder="1" applyAlignment="1">
      <alignment horizontal="left" vertical="top" wrapText="1"/>
    </xf>
    <xf numFmtId="17" fontId="49" fillId="45" borderId="0" xfId="0" applyNumberFormat="1" applyFont="1" applyFill="1" applyBorder="1" applyAlignment="1">
      <alignment horizontal="left" vertical="top" wrapText="1"/>
    </xf>
    <xf numFmtId="0" fontId="10" fillId="45" borderId="0" xfId="0" applyFont="1" applyFill="1" applyAlignment="1" applyProtection="1">
      <alignment horizontal="left" vertical="top" wrapText="1"/>
    </xf>
    <xf numFmtId="0" fontId="42" fillId="45" borderId="0" xfId="64" applyFont="1" applyFill="1" applyBorder="1"/>
    <xf numFmtId="0" fontId="1" fillId="45" borderId="0" xfId="61" applyFont="1" applyFill="1" applyAlignment="1">
      <alignment vertical="top" wrapText="1"/>
    </xf>
    <xf numFmtId="0" fontId="1" fillId="45" borderId="0" xfId="61" applyFont="1" applyFill="1"/>
    <xf numFmtId="0" fontId="1" fillId="45" borderId="0" xfId="61" applyFont="1" applyFill="1" applyAlignment="1">
      <alignment vertical="top"/>
    </xf>
    <xf numFmtId="0" fontId="31" fillId="45" borderId="0" xfId="61" applyFont="1" applyFill="1"/>
    <xf numFmtId="0" fontId="28" fillId="45" borderId="15" xfId="61" applyFont="1" applyFill="1" applyBorder="1" applyAlignment="1">
      <alignment horizontal="left" vertical="top"/>
    </xf>
    <xf numFmtId="0" fontId="19" fillId="45" borderId="0" xfId="61" applyFont="1" applyFill="1" applyAlignment="1">
      <alignment vertical="top"/>
    </xf>
    <xf numFmtId="0" fontId="103" fillId="45" borderId="0" xfId="61" applyFont="1" applyFill="1" applyAlignment="1">
      <alignment vertical="top"/>
    </xf>
    <xf numFmtId="0" fontId="99" fillId="45" borderId="0" xfId="61" applyFont="1" applyFill="1" applyAlignment="1">
      <alignment vertical="top"/>
    </xf>
    <xf numFmtId="17" fontId="9" fillId="45" borderId="0" xfId="0" applyNumberFormat="1" applyFont="1" applyFill="1" applyBorder="1" applyAlignment="1">
      <alignment horizontal="left" vertical="top"/>
    </xf>
    <xf numFmtId="17" fontId="100" fillId="45" borderId="0" xfId="0" applyNumberFormat="1" applyFont="1" applyFill="1" applyBorder="1" applyAlignment="1">
      <alignment horizontal="left" vertical="top"/>
    </xf>
    <xf numFmtId="0" fontId="49" fillId="45" borderId="0" xfId="0" applyFont="1" applyFill="1" applyAlignment="1">
      <alignment horizontal="left" vertical="top" wrapText="1"/>
    </xf>
    <xf numFmtId="0" fontId="10" fillId="45" borderId="0" xfId="0" applyFont="1" applyFill="1" applyAlignment="1">
      <alignment horizontal="justify" vertical="top" wrapText="1"/>
    </xf>
    <xf numFmtId="0" fontId="35" fillId="45" borderId="0" xfId="46" applyFont="1" applyFill="1" applyAlignment="1" applyProtection="1">
      <alignment horizontal="justify" vertical="top" wrapText="1"/>
    </xf>
    <xf numFmtId="9" fontId="28" fillId="45" borderId="1" xfId="0" applyNumberFormat="1" applyFont="1" applyFill="1" applyBorder="1"/>
    <xf numFmtId="2" fontId="5" fillId="45" borderId="1" xfId="0" applyNumberFormat="1" applyFont="1" applyFill="1" applyBorder="1" applyAlignment="1"/>
    <xf numFmtId="2" fontId="21" fillId="45" borderId="1" xfId="0" applyNumberFormat="1" applyFont="1" applyFill="1" applyBorder="1" applyAlignment="1"/>
    <xf numFmtId="0" fontId="24" fillId="45" borderId="0" xfId="0" applyFont="1" applyFill="1" applyAlignment="1">
      <alignment horizontal="justify" vertical="top" wrapText="1"/>
    </xf>
    <xf numFmtId="0" fontId="24" fillId="45" borderId="0" xfId="0" applyFont="1" applyFill="1" applyAlignment="1">
      <alignment vertical="top"/>
    </xf>
    <xf numFmtId="0" fontId="66" fillId="45" borderId="0" xfId="0" applyFont="1" applyFill="1"/>
    <xf numFmtId="0" fontId="68" fillId="45" borderId="0" xfId="0" applyFont="1" applyFill="1"/>
    <xf numFmtId="0" fontId="87" fillId="45" borderId="0" xfId="0" applyFont="1" applyFill="1" applyAlignment="1">
      <alignment horizontal="right"/>
    </xf>
    <xf numFmtId="0" fontId="87" fillId="45" borderId="0" xfId="0" applyFont="1" applyFill="1"/>
    <xf numFmtId="0" fontId="71" fillId="45" borderId="0" xfId="0" applyFont="1" applyFill="1"/>
    <xf numFmtId="0" fontId="74" fillId="45" borderId="0" xfId="0" applyFont="1" applyFill="1" applyAlignment="1">
      <alignment horizontal="right"/>
    </xf>
    <xf numFmtId="0" fontId="68" fillId="45" borderId="0" xfId="0" applyFont="1" applyFill="1" applyAlignment="1">
      <alignment horizontal="right"/>
    </xf>
    <xf numFmtId="0" fontId="74" fillId="45" borderId="0" xfId="0" applyFont="1" applyFill="1"/>
    <xf numFmtId="0" fontId="72" fillId="45" borderId="0" xfId="0" applyFont="1" applyFill="1"/>
    <xf numFmtId="0" fontId="67" fillId="45" borderId="0" xfId="0" applyFont="1" applyFill="1"/>
    <xf numFmtId="0" fontId="66" fillId="45" borderId="0" xfId="0" applyFont="1" applyFill="1" applyAlignment="1">
      <alignment vertical="top" wrapText="1"/>
    </xf>
    <xf numFmtId="0" fontId="138" fillId="45" borderId="0" xfId="0" applyFont="1" applyFill="1"/>
    <xf numFmtId="0" fontId="43" fillId="45" borderId="0" xfId="0" applyFont="1" applyFill="1" applyAlignment="1">
      <alignment wrapText="1"/>
    </xf>
    <xf numFmtId="0" fontId="18" fillId="45" borderId="0" xfId="0" applyFont="1" applyFill="1" applyAlignment="1">
      <alignment wrapText="1"/>
    </xf>
    <xf numFmtId="0" fontId="100" fillId="45" borderId="0" xfId="0" applyFont="1" applyFill="1" applyAlignment="1">
      <alignment wrapText="1"/>
    </xf>
    <xf numFmtId="0" fontId="49" fillId="45" borderId="0" xfId="0" applyFont="1" applyFill="1" applyAlignment="1">
      <alignment wrapText="1"/>
    </xf>
    <xf numFmtId="0" fontId="18" fillId="45" borderId="0" xfId="63" applyFont="1" applyFill="1" applyAlignment="1">
      <alignment horizontal="left" vertical="top" wrapText="1"/>
    </xf>
    <xf numFmtId="0" fontId="43" fillId="45" borderId="0" xfId="63" applyFont="1" applyFill="1" applyAlignment="1">
      <alignment horizontal="left" vertical="top" wrapText="1"/>
    </xf>
    <xf numFmtId="0" fontId="18" fillId="45" borderId="0" xfId="63" applyFont="1" applyFill="1" applyAlignment="1">
      <alignment horizontal="left" vertical="top" wrapText="1" indent="1"/>
    </xf>
    <xf numFmtId="0" fontId="43" fillId="45" borderId="0" xfId="63" applyFont="1" applyFill="1" applyAlignment="1">
      <alignment horizontal="left" vertical="top" wrapText="1" indent="1"/>
    </xf>
    <xf numFmtId="0" fontId="83" fillId="45" borderId="0" xfId="47" applyFont="1" applyFill="1" applyAlignment="1" applyProtection="1">
      <alignment horizontal="left" vertical="top" wrapText="1" indent="3"/>
    </xf>
    <xf numFmtId="0" fontId="18" fillId="45" borderId="0" xfId="63" applyFont="1" applyFill="1"/>
    <xf numFmtId="0" fontId="10" fillId="45" borderId="0" xfId="63" applyFont="1" applyFill="1" applyAlignment="1">
      <alignment vertical="top" wrapText="1"/>
    </xf>
    <xf numFmtId="0" fontId="1" fillId="45" borderId="0" xfId="0" applyFont="1" applyFill="1" applyAlignment="1">
      <alignment horizontal="left" indent="2"/>
    </xf>
    <xf numFmtId="0" fontId="19" fillId="45" borderId="0" xfId="63" applyFont="1" applyFill="1" applyAlignment="1">
      <alignment horizontal="right" vertical="top" wrapText="1"/>
    </xf>
    <xf numFmtId="0" fontId="103" fillId="45" borderId="0" xfId="63" applyFont="1" applyFill="1" applyAlignment="1">
      <alignment horizontal="right" vertical="top" wrapText="1"/>
    </xf>
    <xf numFmtId="0" fontId="88" fillId="45" borderId="0" xfId="63" applyFont="1" applyFill="1" applyAlignment="1">
      <alignment horizontal="right" vertical="top" wrapText="1"/>
    </xf>
    <xf numFmtId="0" fontId="0" fillId="45" borderId="0" xfId="0" applyFill="1" applyAlignment="1">
      <alignment vertical="top"/>
    </xf>
    <xf numFmtId="0" fontId="49" fillId="45" borderId="0" xfId="0" applyFont="1" applyFill="1" applyAlignment="1">
      <alignment vertical="top"/>
    </xf>
    <xf numFmtId="0" fontId="89" fillId="45" borderId="0" xfId="0" applyFont="1" applyFill="1"/>
    <xf numFmtId="0" fontId="18" fillId="45" borderId="0" xfId="0" applyFont="1" applyFill="1" applyAlignment="1">
      <alignment horizontal="left" vertical="top" wrapText="1" indent="1"/>
    </xf>
    <xf numFmtId="0" fontId="81" fillId="45" borderId="0" xfId="0" applyFont="1" applyFill="1" applyAlignment="1">
      <alignment horizontal="left" vertical="top" wrapText="1"/>
    </xf>
    <xf numFmtId="0" fontId="1" fillId="45" borderId="0" xfId="0" applyFont="1" applyFill="1" applyAlignment="1">
      <alignment horizontal="left" vertical="top" wrapText="1" indent="1"/>
    </xf>
    <xf numFmtId="0" fontId="10" fillId="45" borderId="0" xfId="0" applyFont="1" applyFill="1" applyAlignment="1">
      <alignment horizontal="left" vertical="top" wrapText="1" indent="3"/>
    </xf>
    <xf numFmtId="0" fontId="23" fillId="45" borderId="0" xfId="0" applyFont="1" applyFill="1" applyAlignment="1">
      <alignment horizontal="left" vertical="top" wrapText="1"/>
    </xf>
    <xf numFmtId="0" fontId="115" fillId="45" borderId="0" xfId="46" applyFont="1" applyFill="1" applyAlignment="1" applyProtection="1">
      <alignment wrapText="1"/>
    </xf>
    <xf numFmtId="0" fontId="49" fillId="45" borderId="0" xfId="61" applyFont="1" applyFill="1" applyAlignment="1">
      <alignment vertical="top"/>
    </xf>
    <xf numFmtId="0" fontId="5" fillId="45" borderId="13" xfId="64" applyFont="1" applyFill="1" applyBorder="1" applyAlignment="1">
      <alignment vertical="top"/>
    </xf>
    <xf numFmtId="0" fontId="1" fillId="45" borderId="0" xfId="46" applyFont="1" applyFill="1" applyBorder="1" applyAlignment="1" applyProtection="1">
      <alignment horizontal="left" vertical="top"/>
    </xf>
    <xf numFmtId="17" fontId="142" fillId="45" borderId="0" xfId="46" applyNumberFormat="1" applyFont="1" applyFill="1" applyBorder="1" applyAlignment="1" applyProtection="1">
      <alignment horizontal="left" wrapText="1"/>
    </xf>
    <xf numFmtId="0" fontId="83" fillId="32" borderId="0" xfId="61" applyFont="1" applyFill="1"/>
    <xf numFmtId="0" fontId="44" fillId="32" borderId="0" xfId="61" applyFont="1" applyFill="1" applyAlignment="1">
      <alignment horizontal="left" vertical="top" wrapText="1"/>
    </xf>
    <xf numFmtId="1" fontId="99" fillId="32" borderId="0" xfId="64" applyNumberFormat="1" applyFont="1" applyFill="1" applyAlignment="1">
      <alignment horizontal="right" vertical="top"/>
    </xf>
    <xf numFmtId="0" fontId="5" fillId="32" borderId="0" xfId="0" applyFont="1" applyFill="1" applyProtection="1"/>
    <xf numFmtId="1" fontId="7" fillId="32" borderId="0" xfId="0" applyNumberFormat="1" applyFont="1" applyFill="1" applyAlignment="1">
      <alignment horizontal="right" vertical="top"/>
    </xf>
    <xf numFmtId="0" fontId="144" fillId="45" borderId="0" xfId="0" applyFont="1" applyFill="1" applyBorder="1" applyProtection="1"/>
    <xf numFmtId="0" fontId="1" fillId="32" borderId="0" xfId="0" applyFont="1" applyFill="1" applyBorder="1" applyProtection="1"/>
    <xf numFmtId="17" fontId="1" fillId="32" borderId="0" xfId="0" applyNumberFormat="1" applyFont="1" applyFill="1" applyBorder="1" applyAlignment="1">
      <alignment horizontal="left"/>
    </xf>
    <xf numFmtId="0" fontId="1" fillId="45" borderId="0" xfId="0" applyFont="1" applyFill="1" applyAlignment="1">
      <alignment vertical="top" wrapText="1"/>
    </xf>
    <xf numFmtId="0" fontId="8" fillId="0" borderId="0" xfId="46" applyAlignment="1" applyProtection="1">
      <alignment horizontal="left" vertical="top" wrapText="1" indent="1"/>
    </xf>
    <xf numFmtId="0" fontId="1" fillId="45" borderId="0" xfId="0" applyFont="1" applyFill="1" applyAlignment="1">
      <alignment horizontal="left" vertical="top" wrapText="1"/>
    </xf>
    <xf numFmtId="0" fontId="0" fillId="45" borderId="0" xfId="0" applyFill="1" applyAlignment="1">
      <alignment horizontal="left" vertical="top" wrapText="1"/>
    </xf>
    <xf numFmtId="0" fontId="1" fillId="0" borderId="0" xfId="0" applyFont="1" applyAlignment="1">
      <alignment horizontal="left" vertical="top" wrapText="1"/>
    </xf>
    <xf numFmtId="0" fontId="0" fillId="0" borderId="0" xfId="0" applyAlignment="1">
      <alignment horizontal="left" vertical="top" wrapText="1"/>
    </xf>
    <xf numFmtId="0" fontId="8" fillId="0" borderId="0" xfId="46" applyAlignment="1" applyProtection="1">
      <alignment horizontal="left" wrapText="1"/>
    </xf>
    <xf numFmtId="0" fontId="8" fillId="0" borderId="0" xfId="46" applyAlignment="1" applyProtection="1"/>
    <xf numFmtId="0" fontId="1" fillId="0" borderId="0" xfId="0" applyFont="1" applyFill="1" applyAlignment="1">
      <alignment wrapText="1"/>
    </xf>
    <xf numFmtId="0" fontId="8" fillId="0" borderId="0" xfId="46" applyFill="1" applyAlignment="1" applyProtection="1">
      <alignment horizontal="left" vertical="top" wrapText="1"/>
    </xf>
    <xf numFmtId="0" fontId="1" fillId="0" borderId="13" xfId="0" applyFont="1" applyBorder="1" applyAlignment="1">
      <alignment horizontal="center" vertical="top" wrapText="1"/>
    </xf>
    <xf numFmtId="0" fontId="1" fillId="0" borderId="14" xfId="0" applyFont="1" applyBorder="1" applyAlignment="1">
      <alignment horizontal="center" vertical="top" wrapText="1"/>
    </xf>
    <xf numFmtId="0" fontId="1" fillId="0" borderId="16" xfId="0" applyFont="1" applyBorder="1" applyAlignment="1">
      <alignment horizontal="center" vertical="top" wrapText="1"/>
    </xf>
    <xf numFmtId="0" fontId="8" fillId="45" borderId="0" xfId="46" applyFill="1" applyAlignment="1" applyProtection="1">
      <alignment horizontal="left" vertical="top" wrapText="1" indent="1"/>
    </xf>
    <xf numFmtId="0" fontId="46" fillId="0" borderId="0" xfId="0" applyFont="1"/>
    <xf numFmtId="0" fontId="8" fillId="0" borderId="0" xfId="46" applyAlignment="1" applyProtection="1">
      <alignment horizontal="left" vertical="top" wrapText="1"/>
    </xf>
    <xf numFmtId="0" fontId="8" fillId="45" borderId="0" xfId="46" applyFill="1" applyAlignment="1" applyProtection="1">
      <alignment horizontal="left" vertical="top" wrapText="1"/>
    </xf>
    <xf numFmtId="0" fontId="1" fillId="0" borderId="0" xfId="0" applyFont="1" applyFill="1" applyAlignment="1">
      <alignment vertical="top" wrapText="1"/>
    </xf>
    <xf numFmtId="0" fontId="1" fillId="0" borderId="0" xfId="0" applyFont="1" applyFill="1"/>
    <xf numFmtId="0" fontId="1" fillId="0" borderId="0" xfId="0" applyFont="1" applyFill="1" applyAlignment="1">
      <alignment horizontal="left" vertical="top" wrapText="1"/>
    </xf>
    <xf numFmtId="0" fontId="9" fillId="0" borderId="0" xfId="0" applyFont="1" applyAlignment="1">
      <alignment horizontal="left" vertical="top" wrapText="1"/>
    </xf>
    <xf numFmtId="0" fontId="8" fillId="45" borderId="0" xfId="46" applyFill="1" applyAlignment="1" applyProtection="1">
      <alignment wrapText="1"/>
    </xf>
    <xf numFmtId="0" fontId="8" fillId="45" borderId="0" xfId="46" applyFont="1" applyFill="1" applyAlignment="1" applyProtection="1">
      <alignment wrapText="1"/>
    </xf>
    <xf numFmtId="0" fontId="114" fillId="0" borderId="0" xfId="0" applyFont="1" applyAlignment="1">
      <alignment horizontal="center"/>
    </xf>
    <xf numFmtId="0" fontId="1" fillId="45" borderId="0" xfId="0" applyFont="1" applyFill="1" applyAlignment="1">
      <alignment horizontal="left" vertical="top" wrapText="1" indent="1"/>
    </xf>
    <xf numFmtId="0" fontId="1" fillId="37" borderId="13" xfId="0" applyFont="1" applyFill="1" applyBorder="1" applyAlignment="1">
      <alignment horizontal="center" vertical="top" wrapText="1"/>
    </xf>
    <xf numFmtId="0" fontId="1" fillId="37" borderId="14" xfId="0" applyFont="1" applyFill="1" applyBorder="1" applyAlignment="1">
      <alignment horizontal="center" vertical="top" wrapText="1"/>
    </xf>
    <xf numFmtId="0" fontId="1" fillId="37" borderId="16" xfId="0" applyFont="1" applyFill="1" applyBorder="1" applyAlignment="1">
      <alignment horizontal="center" vertical="top" wrapText="1"/>
    </xf>
    <xf numFmtId="0" fontId="76" fillId="0" borderId="0" xfId="0" applyFont="1" applyAlignment="1">
      <alignment horizontal="left" vertical="top" wrapText="1"/>
    </xf>
    <xf numFmtId="0" fontId="14" fillId="0" borderId="0" xfId="0" applyFont="1" applyAlignment="1">
      <alignment horizontal="left" vertical="top"/>
    </xf>
    <xf numFmtId="0" fontId="0" fillId="45" borderId="0" xfId="0" applyFill="1" applyAlignment="1">
      <alignment vertical="top" wrapText="1"/>
    </xf>
    <xf numFmtId="0" fontId="1" fillId="0" borderId="0" xfId="0" applyFont="1" applyAlignment="1">
      <alignment horizontal="left" vertical="top" wrapText="1" indent="1"/>
    </xf>
    <xf numFmtId="0" fontId="0" fillId="0" borderId="0" xfId="0" applyAlignment="1">
      <alignment horizontal="left" vertical="top" wrapText="1" indent="1"/>
    </xf>
    <xf numFmtId="0" fontId="9" fillId="45" borderId="0" xfId="0" applyFont="1" applyFill="1" applyAlignment="1">
      <alignment horizontal="left" vertical="top" wrapText="1"/>
    </xf>
    <xf numFmtId="0" fontId="9" fillId="0" borderId="13" xfId="0" applyFont="1" applyBorder="1" applyAlignment="1">
      <alignment horizontal="center" vertical="top" wrapText="1"/>
    </xf>
    <xf numFmtId="0" fontId="9" fillId="0" borderId="14" xfId="0" applyFont="1" applyBorder="1" applyAlignment="1">
      <alignment horizontal="center" vertical="top" wrapText="1"/>
    </xf>
    <xf numFmtId="0" fontId="9" fillId="0" borderId="16" xfId="0" applyFont="1" applyBorder="1" applyAlignment="1">
      <alignment horizontal="center" vertical="top" wrapText="1"/>
    </xf>
    <xf numFmtId="0" fontId="9" fillId="38" borderId="13" xfId="0" applyFont="1" applyFill="1" applyBorder="1" applyAlignment="1">
      <alignment horizontal="center"/>
    </xf>
    <xf numFmtId="0" fontId="9" fillId="38" borderId="14" xfId="0" applyFont="1" applyFill="1" applyBorder="1" applyAlignment="1">
      <alignment horizontal="center"/>
    </xf>
    <xf numFmtId="0" fontId="9" fillId="38" borderId="16" xfId="0" applyFont="1" applyFill="1" applyBorder="1" applyAlignment="1">
      <alignment horizontal="center"/>
    </xf>
    <xf numFmtId="0" fontId="1" fillId="45" borderId="0" xfId="46" applyFont="1" applyFill="1" applyAlignment="1" applyProtection="1">
      <alignment horizontal="justify" vertical="top"/>
    </xf>
    <xf numFmtId="0" fontId="8" fillId="45" borderId="0" xfId="46" applyFill="1" applyAlignment="1" applyProtection="1">
      <alignment horizontal="justify" vertical="top" wrapText="1"/>
    </xf>
    <xf numFmtId="0" fontId="8" fillId="45" borderId="0" xfId="46" applyFill="1" applyAlignment="1" applyProtection="1">
      <alignment horizontal="justify" vertical="top"/>
    </xf>
    <xf numFmtId="0" fontId="1" fillId="45" borderId="0" xfId="0" applyFont="1" applyFill="1" applyAlignment="1">
      <alignment horizontal="justify" vertical="top" wrapText="1"/>
    </xf>
    <xf numFmtId="0" fontId="35" fillId="45" borderId="0" xfId="0" applyFont="1" applyFill="1" applyAlignment="1">
      <alignment horizontal="left" vertical="top" wrapText="1"/>
    </xf>
    <xf numFmtId="0" fontId="10" fillId="45" borderId="0" xfId="0" applyFont="1" applyFill="1" applyAlignment="1">
      <alignment horizontal="justify" vertical="top" wrapText="1"/>
    </xf>
    <xf numFmtId="0" fontId="3" fillId="36" borderId="13" xfId="0" applyFont="1" applyFill="1" applyBorder="1" applyAlignment="1">
      <alignment horizontal="left"/>
    </xf>
    <xf numFmtId="0" fontId="3" fillId="36" borderId="14" xfId="0" applyFont="1" applyFill="1" applyBorder="1" applyAlignment="1">
      <alignment horizontal="left"/>
    </xf>
    <xf numFmtId="0" fontId="10" fillId="0" borderId="0" xfId="0" applyFont="1" applyFill="1" applyAlignment="1">
      <alignment horizontal="justify" vertical="top" wrapText="1"/>
    </xf>
    <xf numFmtId="0" fontId="1" fillId="0" borderId="0" xfId="0" applyFont="1" applyFill="1" applyAlignment="1">
      <alignment horizontal="justify" vertical="top" wrapText="1"/>
    </xf>
    <xf numFmtId="0" fontId="0" fillId="0" borderId="0" xfId="0" applyFill="1" applyAlignment="1">
      <alignment horizontal="justify" vertical="top" wrapText="1"/>
    </xf>
    <xf numFmtId="0" fontId="8" fillId="45" borderId="0" xfId="46" applyFill="1" applyAlignment="1" applyProtection="1">
      <alignment horizontal="left"/>
    </xf>
    <xf numFmtId="0" fontId="1" fillId="32" borderId="0" xfId="0" applyNumberFormat="1" applyFont="1" applyFill="1" applyBorder="1" applyAlignment="1">
      <alignment horizontal="left" vertical="top" wrapText="1"/>
    </xf>
    <xf numFmtId="0" fontId="10" fillId="32" borderId="0" xfId="0" applyNumberFormat="1" applyFont="1" applyFill="1" applyBorder="1" applyAlignment="1">
      <alignment horizontal="left" vertical="top" wrapText="1"/>
    </xf>
    <xf numFmtId="0" fontId="9" fillId="32" borderId="0" xfId="0" applyFont="1" applyFill="1" applyAlignment="1">
      <alignment horizontal="left" wrapText="1"/>
    </xf>
    <xf numFmtId="0" fontId="1" fillId="45" borderId="0" xfId="0" applyFont="1" applyFill="1" applyAlignment="1"/>
    <xf numFmtId="0" fontId="0" fillId="45" borderId="0" xfId="0" applyFill="1" applyAlignment="1"/>
    <xf numFmtId="0" fontId="1" fillId="0" borderId="0" xfId="0" applyFont="1" applyAlignment="1">
      <alignment horizontal="left"/>
    </xf>
    <xf numFmtId="0" fontId="0" fillId="0" borderId="0" xfId="0" applyAlignment="1">
      <alignment horizontal="left"/>
    </xf>
    <xf numFmtId="0" fontId="8" fillId="45" borderId="0" xfId="46" applyFill="1" applyAlignment="1" applyProtection="1"/>
    <xf numFmtId="0" fontId="10" fillId="32" borderId="23" xfId="0" applyFont="1" applyFill="1" applyBorder="1" applyAlignment="1">
      <alignment horizontal="center" vertical="top" wrapText="1"/>
    </xf>
    <xf numFmtId="0" fontId="10" fillId="45" borderId="0" xfId="0" applyFont="1" applyFill="1" applyAlignment="1">
      <alignment vertical="top" wrapText="1"/>
    </xf>
    <xf numFmtId="0" fontId="3" fillId="36" borderId="1" xfId="0" applyFont="1" applyFill="1" applyBorder="1" applyAlignment="1">
      <alignment horizontal="left" vertical="top"/>
    </xf>
    <xf numFmtId="0" fontId="10" fillId="32" borderId="0" xfId="0" applyFont="1" applyFill="1" applyAlignment="1">
      <alignment horizontal="center" vertical="top"/>
    </xf>
    <xf numFmtId="0" fontId="1" fillId="45" borderId="0" xfId="0" applyFont="1" applyFill="1" applyAlignment="1">
      <alignment horizontal="center" vertical="top" wrapText="1"/>
    </xf>
    <xf numFmtId="0" fontId="10" fillId="32" borderId="0" xfId="0" applyFont="1" applyFill="1" applyAlignment="1">
      <alignment horizontal="center" vertical="top" wrapText="1"/>
    </xf>
    <xf numFmtId="0" fontId="1" fillId="32" borderId="0" xfId="0" applyFont="1" applyFill="1" applyAlignment="1">
      <alignment horizontal="right" vertical="center" wrapText="1" indent="1"/>
    </xf>
    <xf numFmtId="0" fontId="10" fillId="32" borderId="0" xfId="0" applyFont="1" applyFill="1" applyAlignment="1">
      <alignment horizontal="right" vertical="center" wrapText="1" indent="1"/>
    </xf>
    <xf numFmtId="0" fontId="1" fillId="32" borderId="23" xfId="0" applyFont="1" applyFill="1" applyBorder="1" applyAlignment="1">
      <alignment horizontal="center" vertical="top" wrapText="1"/>
    </xf>
    <xf numFmtId="17" fontId="8" fillId="45" borderId="0" xfId="46" applyNumberFormat="1" applyFill="1" applyBorder="1" applyAlignment="1" applyProtection="1">
      <alignment horizontal="left" vertical="top" wrapText="1"/>
    </xf>
    <xf numFmtId="17" fontId="10" fillId="45" borderId="0" xfId="0" applyNumberFormat="1" applyFont="1" applyFill="1" applyBorder="1" applyAlignment="1">
      <alignment horizontal="left" vertical="top" wrapText="1"/>
    </xf>
    <xf numFmtId="17" fontId="1" fillId="45" borderId="0" xfId="0" applyNumberFormat="1" applyFont="1" applyFill="1" applyBorder="1" applyAlignment="1">
      <alignment horizontal="left" vertical="top" wrapText="1"/>
    </xf>
    <xf numFmtId="0" fontId="1" fillId="32" borderId="0" xfId="0" applyFont="1" applyFill="1" applyAlignment="1" applyProtection="1">
      <alignment horizontal="left" vertical="top" wrapText="1"/>
    </xf>
    <xf numFmtId="0" fontId="8" fillId="45" borderId="0" xfId="46" applyFill="1" applyAlignment="1" applyProtection="1">
      <alignment vertical="top" wrapText="1"/>
    </xf>
    <xf numFmtId="0" fontId="10" fillId="45" borderId="0" xfId="0" applyFont="1" applyFill="1" applyAlignment="1">
      <alignment horizontal="left" vertical="top" wrapText="1"/>
    </xf>
    <xf numFmtId="17" fontId="1" fillId="45" borderId="0" xfId="0" applyNumberFormat="1" applyFont="1" applyFill="1" applyBorder="1" applyAlignment="1">
      <alignment horizontal="left"/>
    </xf>
    <xf numFmtId="0" fontId="1" fillId="45" borderId="0" xfId="0" applyFont="1" applyFill="1" applyAlignment="1">
      <alignment wrapText="1"/>
    </xf>
    <xf numFmtId="17" fontId="1" fillId="45" borderId="0" xfId="0" applyNumberFormat="1" applyFont="1" applyFill="1" applyBorder="1" applyAlignment="1">
      <alignment horizontal="left" vertical="center" wrapText="1"/>
    </xf>
    <xf numFmtId="0" fontId="9" fillId="42" borderId="13" xfId="64" applyFont="1" applyFill="1" applyBorder="1" applyAlignment="1" applyProtection="1">
      <alignment horizontal="center"/>
    </xf>
    <xf numFmtId="0" fontId="9" fillId="42" borderId="14" xfId="64" applyFont="1" applyFill="1" applyBorder="1" applyAlignment="1" applyProtection="1">
      <alignment horizontal="center"/>
    </xf>
    <xf numFmtId="0" fontId="9" fillId="42" borderId="16" xfId="64" applyFont="1" applyFill="1" applyBorder="1" applyAlignment="1" applyProtection="1">
      <alignment horizontal="center"/>
    </xf>
    <xf numFmtId="0" fontId="3" fillId="36" borderId="13" xfId="64" applyFont="1" applyFill="1" applyBorder="1" applyAlignment="1" applyProtection="1">
      <alignment horizontal="center" wrapText="1"/>
    </xf>
    <xf numFmtId="0" fontId="3" fillId="36" borderId="16" xfId="64" applyFont="1" applyFill="1" applyBorder="1" applyAlignment="1" applyProtection="1">
      <alignment horizontal="center" wrapText="1"/>
    </xf>
    <xf numFmtId="0" fontId="1" fillId="45" borderId="0" xfId="64" applyFont="1" applyFill="1" applyAlignment="1" applyProtection="1">
      <alignment horizontal="left" vertical="top" wrapText="1"/>
    </xf>
    <xf numFmtId="0" fontId="9" fillId="42" borderId="13" xfId="63" applyFont="1" applyFill="1" applyBorder="1" applyAlignment="1" applyProtection="1">
      <alignment horizontal="center"/>
    </xf>
    <xf numFmtId="0" fontId="9" fillId="42" borderId="14" xfId="63" applyFont="1" applyFill="1" applyBorder="1" applyAlignment="1" applyProtection="1">
      <alignment horizontal="center"/>
    </xf>
    <xf numFmtId="0" fontId="9" fillId="42" borderId="16" xfId="63" applyFont="1" applyFill="1" applyBorder="1" applyAlignment="1" applyProtection="1">
      <alignment horizontal="center"/>
    </xf>
    <xf numFmtId="0" fontId="1" fillId="32" borderId="0" xfId="0" applyFont="1" applyFill="1" applyAlignment="1" applyProtection="1">
      <alignment vertical="top" wrapText="1"/>
    </xf>
    <xf numFmtId="17" fontId="1" fillId="32" borderId="0" xfId="46" applyNumberFormat="1" applyFont="1" applyFill="1" applyBorder="1" applyAlignment="1" applyProtection="1">
      <alignment horizontal="left" vertical="top" wrapText="1"/>
    </xf>
    <xf numFmtId="0" fontId="3" fillId="36" borderId="15" xfId="0" applyFont="1" applyFill="1" applyBorder="1" applyAlignment="1" applyProtection="1">
      <alignment horizontal="center" wrapText="1"/>
    </xf>
    <xf numFmtId="0" fontId="3" fillId="36" borderId="2" xfId="0" applyFont="1" applyFill="1" applyBorder="1" applyAlignment="1" applyProtection="1">
      <alignment horizontal="center" wrapText="1"/>
    </xf>
    <xf numFmtId="17" fontId="8" fillId="45" borderId="0" xfId="46" applyNumberFormat="1" applyFill="1" applyBorder="1" applyAlignment="1" applyProtection="1">
      <alignment horizontal="left" wrapText="1"/>
    </xf>
    <xf numFmtId="0" fontId="9" fillId="39" borderId="13" xfId="63" applyFont="1" applyFill="1" applyBorder="1" applyAlignment="1" applyProtection="1">
      <alignment horizontal="center"/>
    </xf>
    <xf numFmtId="0" fontId="9" fillId="39" borderId="14" xfId="63" applyFont="1" applyFill="1" applyBorder="1" applyAlignment="1" applyProtection="1">
      <alignment horizontal="center"/>
    </xf>
    <xf numFmtId="0" fontId="9" fillId="39" borderId="16" xfId="63" applyFont="1" applyFill="1" applyBorder="1" applyAlignment="1" applyProtection="1">
      <alignment horizontal="center"/>
    </xf>
    <xf numFmtId="0" fontId="9" fillId="46" borderId="13" xfId="63" applyFont="1" applyFill="1" applyBorder="1" applyAlignment="1" applyProtection="1">
      <alignment horizontal="center"/>
    </xf>
    <xf numFmtId="0" fontId="9" fillId="46" borderId="14" xfId="63" applyFont="1" applyFill="1" applyBorder="1" applyAlignment="1" applyProtection="1">
      <alignment horizontal="center"/>
    </xf>
    <xf numFmtId="0" fontId="9" fillId="46" borderId="16" xfId="63" applyFont="1" applyFill="1" applyBorder="1" applyAlignment="1" applyProtection="1">
      <alignment horizontal="center"/>
    </xf>
    <xf numFmtId="0" fontId="9" fillId="46" borderId="13" xfId="63" applyFont="1" applyFill="1" applyBorder="1" applyAlignment="1" applyProtection="1">
      <alignment horizontal="center" vertical="center"/>
    </xf>
    <xf numFmtId="0" fontId="9" fillId="46" borderId="14" xfId="63" applyFont="1" applyFill="1" applyBorder="1" applyAlignment="1" applyProtection="1">
      <alignment horizontal="center" vertical="center"/>
    </xf>
    <xf numFmtId="0" fontId="9" fillId="46" borderId="16" xfId="63" applyFont="1" applyFill="1" applyBorder="1" applyAlignment="1" applyProtection="1">
      <alignment horizontal="center" vertical="center"/>
    </xf>
    <xf numFmtId="17" fontId="10" fillId="45" borderId="0" xfId="0" applyNumberFormat="1" applyFont="1" applyFill="1" applyBorder="1" applyAlignment="1">
      <alignment horizontal="left"/>
    </xf>
    <xf numFmtId="0" fontId="10" fillId="32" borderId="0" xfId="0" applyFont="1" applyFill="1" applyBorder="1" applyAlignment="1">
      <alignment horizontal="justify" vertical="top" wrapText="1"/>
    </xf>
    <xf numFmtId="0" fontId="5" fillId="0" borderId="1" xfId="0" applyFont="1" applyBorder="1" applyAlignment="1">
      <alignment horizontal="left" vertical="top" wrapText="1"/>
    </xf>
    <xf numFmtId="0" fontId="8" fillId="32" borderId="0" xfId="46" applyFill="1" applyBorder="1" applyAlignment="1" applyProtection="1">
      <alignment horizontal="left" vertical="top" wrapText="1"/>
    </xf>
    <xf numFmtId="0" fontId="10" fillId="32" borderId="0" xfId="0" applyFont="1" applyFill="1" applyBorder="1" applyAlignment="1">
      <alignment horizontal="left" vertical="top" wrapText="1"/>
    </xf>
    <xf numFmtId="0" fontId="5" fillId="0" borderId="15" xfId="0" applyFont="1" applyBorder="1" applyAlignment="1">
      <alignment horizontal="left" vertical="top" wrapText="1"/>
    </xf>
    <xf numFmtId="0" fontId="5" fillId="0" borderId="25" xfId="0" applyFont="1" applyBorder="1" applyAlignment="1">
      <alignment horizontal="left" vertical="top" wrapText="1"/>
    </xf>
    <xf numFmtId="0" fontId="5" fillId="0" borderId="2" xfId="0" applyFont="1" applyBorder="1" applyAlignment="1">
      <alignment horizontal="left" vertical="top" wrapText="1"/>
    </xf>
    <xf numFmtId="0" fontId="10" fillId="33" borderId="1" xfId="0" applyFont="1" applyFill="1" applyBorder="1" applyAlignment="1">
      <alignment horizontal="left" vertical="top"/>
    </xf>
    <xf numFmtId="0" fontId="3" fillId="36" borderId="1" xfId="0" applyFont="1" applyFill="1" applyBorder="1" applyAlignment="1">
      <alignment horizontal="left"/>
    </xf>
    <xf numFmtId="0" fontId="10" fillId="33" borderId="1" xfId="0" applyFont="1" applyFill="1" applyBorder="1" applyAlignment="1">
      <alignment horizontal="center"/>
    </xf>
    <xf numFmtId="0" fontId="14" fillId="32" borderId="0" xfId="0" applyFont="1" applyFill="1" applyAlignment="1">
      <alignment horizontal="left" vertical="top" wrapText="1"/>
    </xf>
    <xf numFmtId="17" fontId="0" fillId="32" borderId="0" xfId="0" applyNumberFormat="1" applyFill="1" applyBorder="1" applyAlignment="1">
      <alignment horizontal="left" vertical="top" wrapText="1"/>
    </xf>
    <xf numFmtId="0" fontId="10" fillId="32" borderId="0" xfId="0" applyFont="1" applyFill="1" applyBorder="1" applyAlignment="1">
      <alignment vertical="top" wrapText="1"/>
    </xf>
    <xf numFmtId="0" fontId="3" fillId="44" borderId="1" xfId="0" applyFont="1" applyFill="1" applyBorder="1" applyAlignment="1">
      <alignment horizontal="left"/>
    </xf>
    <xf numFmtId="0" fontId="45" fillId="26" borderId="13" xfId="0" applyFont="1" applyFill="1" applyBorder="1" applyAlignment="1">
      <alignment horizontal="left" vertical="top" wrapText="1"/>
    </xf>
    <xf numFmtId="0" fontId="45" fillId="26" borderId="16" xfId="0" applyFont="1" applyFill="1" applyBorder="1" applyAlignment="1">
      <alignment horizontal="left" vertical="top" wrapText="1"/>
    </xf>
    <xf numFmtId="0" fontId="8" fillId="45" borderId="0" xfId="46" applyFill="1" applyBorder="1" applyAlignment="1" applyProtection="1">
      <alignment vertical="top" wrapText="1"/>
    </xf>
    <xf numFmtId="17" fontId="1" fillId="32" borderId="0" xfId="61" applyNumberFormat="1" applyFont="1" applyFill="1" applyBorder="1" applyAlignment="1">
      <alignment horizontal="left" vertical="top" wrapText="1"/>
    </xf>
    <xf numFmtId="0" fontId="5" fillId="0" borderId="21" xfId="61" applyFont="1" applyFill="1" applyBorder="1" applyAlignment="1">
      <alignment horizontal="left" vertical="top"/>
    </xf>
    <xf numFmtId="0" fontId="5" fillId="0" borderId="22" xfId="61" applyFont="1" applyFill="1" applyBorder="1" applyAlignment="1">
      <alignment horizontal="left" vertical="top"/>
    </xf>
    <xf numFmtId="0" fontId="5" fillId="0" borderId="18" xfId="61" applyFont="1" applyFill="1" applyBorder="1" applyAlignment="1">
      <alignment horizontal="left" vertical="top"/>
    </xf>
    <xf numFmtId="0" fontId="5" fillId="0" borderId="20" xfId="61" applyFont="1" applyFill="1" applyBorder="1" applyAlignment="1">
      <alignment horizontal="left" vertical="top"/>
    </xf>
    <xf numFmtId="0" fontId="5" fillId="0" borderId="17" xfId="61" applyFont="1" applyFill="1" applyBorder="1" applyAlignment="1">
      <alignment horizontal="left" vertical="top"/>
    </xf>
    <xf numFmtId="0" fontId="5" fillId="0" borderId="24" xfId="61" applyFont="1" applyFill="1" applyBorder="1" applyAlignment="1">
      <alignment horizontal="left" vertical="top"/>
    </xf>
    <xf numFmtId="0" fontId="5" fillId="32" borderId="13" xfId="61" applyFont="1" applyFill="1" applyBorder="1" applyAlignment="1">
      <alignment horizontal="left" vertical="top"/>
    </xf>
    <xf numFmtId="0" fontId="5" fillId="32" borderId="16" xfId="61" applyFont="1" applyFill="1" applyBorder="1" applyAlignment="1">
      <alignment horizontal="left" vertical="top"/>
    </xf>
    <xf numFmtId="0" fontId="6" fillId="32" borderId="13" xfId="61" applyFont="1" applyFill="1" applyBorder="1" applyAlignment="1">
      <alignment horizontal="left"/>
    </xf>
    <xf numFmtId="0" fontId="6" fillId="32" borderId="16" xfId="61" applyFont="1" applyFill="1" applyBorder="1" applyAlignment="1">
      <alignment horizontal="left"/>
    </xf>
    <xf numFmtId="0" fontId="6" fillId="32" borderId="13" xfId="61" applyFont="1" applyFill="1" applyBorder="1" applyAlignment="1">
      <alignment horizontal="left" vertical="top"/>
    </xf>
    <xf numFmtId="0" fontId="6" fillId="32" borderId="16" xfId="61" applyFont="1" applyFill="1" applyBorder="1" applyAlignment="1">
      <alignment horizontal="left" vertical="top"/>
    </xf>
    <xf numFmtId="0" fontId="5" fillId="45" borderId="13" xfId="61" applyFont="1" applyFill="1" applyBorder="1" applyAlignment="1">
      <alignment horizontal="left"/>
    </xf>
    <xf numFmtId="0" fontId="5" fillId="45" borderId="16" xfId="61" applyFont="1" applyFill="1" applyBorder="1" applyAlignment="1">
      <alignment horizontal="left"/>
    </xf>
    <xf numFmtId="0" fontId="3" fillId="36" borderId="13" xfId="61" applyFont="1" applyFill="1" applyBorder="1" applyAlignment="1">
      <alignment horizontal="left" vertical="top" wrapText="1"/>
    </xf>
    <xf numFmtId="0" fontId="3" fillId="36" borderId="14" xfId="61" applyFont="1" applyFill="1" applyBorder="1" applyAlignment="1">
      <alignment horizontal="left" vertical="top" wrapText="1"/>
    </xf>
    <xf numFmtId="0" fontId="5" fillId="45" borderId="1" xfId="61" applyFont="1" applyFill="1" applyBorder="1"/>
    <xf numFmtId="0" fontId="1" fillId="26" borderId="14" xfId="61" applyFill="1" applyBorder="1" applyAlignment="1">
      <alignment horizontal="left" vertical="top" wrapText="1"/>
    </xf>
    <xf numFmtId="0" fontId="1" fillId="26" borderId="16" xfId="61" applyFill="1" applyBorder="1" applyAlignment="1">
      <alignment horizontal="left" vertical="top" wrapText="1"/>
    </xf>
    <xf numFmtId="0" fontId="6" fillId="26" borderId="1" xfId="61" applyFont="1" applyFill="1" applyBorder="1" applyAlignment="1">
      <alignment horizontal="left" vertical="top" wrapText="1"/>
    </xf>
    <xf numFmtId="0" fontId="33" fillId="32" borderId="17" xfId="61" applyFont="1" applyFill="1" applyBorder="1" applyAlignment="1">
      <alignment horizontal="left" vertical="top" wrapText="1"/>
    </xf>
    <xf numFmtId="0" fontId="33" fillId="32" borderId="24" xfId="61" applyFont="1" applyFill="1" applyBorder="1" applyAlignment="1">
      <alignment horizontal="left" vertical="top" wrapText="1"/>
    </xf>
    <xf numFmtId="0" fontId="5" fillId="32" borderId="18" xfId="61" applyFont="1" applyFill="1" applyBorder="1" applyAlignment="1">
      <alignment horizontal="left" vertical="top" wrapText="1"/>
    </xf>
    <xf numFmtId="0" fontId="5" fillId="32" borderId="20" xfId="61" applyFont="1" applyFill="1" applyBorder="1" applyAlignment="1">
      <alignment horizontal="left" vertical="top" wrapText="1"/>
    </xf>
    <xf numFmtId="0" fontId="5" fillId="0" borderId="18" xfId="61" applyFont="1" applyFill="1" applyBorder="1" applyAlignment="1">
      <alignment horizontal="left" vertical="top" wrapText="1"/>
    </xf>
    <xf numFmtId="0" fontId="5" fillId="0" borderId="20" xfId="61" applyFont="1" applyFill="1" applyBorder="1" applyAlignment="1">
      <alignment horizontal="left" vertical="top" wrapText="1"/>
    </xf>
    <xf numFmtId="0" fontId="5" fillId="0" borderId="17" xfId="61" applyFont="1" applyFill="1" applyBorder="1" applyAlignment="1">
      <alignment horizontal="left" vertical="top" wrapText="1"/>
    </xf>
    <xf numFmtId="0" fontId="5" fillId="0" borderId="24" xfId="61" applyFont="1" applyFill="1" applyBorder="1" applyAlignment="1">
      <alignment horizontal="left" vertical="top" wrapText="1"/>
    </xf>
    <xf numFmtId="0" fontId="1" fillId="26" borderId="1" xfId="61" applyFill="1" applyBorder="1" applyAlignment="1">
      <alignment vertical="top" wrapText="1"/>
    </xf>
    <xf numFmtId="0" fontId="6" fillId="32" borderId="13" xfId="61" applyFont="1" applyFill="1" applyBorder="1" applyAlignment="1">
      <alignment horizontal="left" vertical="top" wrapText="1"/>
    </xf>
    <xf numFmtId="0" fontId="6" fillId="32" borderId="16" xfId="61" applyFont="1" applyFill="1" applyBorder="1" applyAlignment="1">
      <alignment horizontal="left" vertical="top" wrapText="1"/>
    </xf>
    <xf numFmtId="0" fontId="1" fillId="26" borderId="13" xfId="61" applyFill="1" applyBorder="1" applyAlignment="1">
      <alignment vertical="top" wrapText="1"/>
    </xf>
    <xf numFmtId="0" fontId="1" fillId="26" borderId="16" xfId="61" applyFill="1" applyBorder="1" applyAlignment="1">
      <alignment vertical="top" wrapText="1"/>
    </xf>
    <xf numFmtId="0" fontId="1" fillId="45" borderId="0" xfId="61" applyFont="1" applyFill="1" applyAlignment="1">
      <alignment horizontal="justify" vertical="top" wrapText="1"/>
    </xf>
    <xf numFmtId="0" fontId="33" fillId="0" borderId="17" xfId="61" applyFont="1" applyFill="1" applyBorder="1" applyAlignment="1">
      <alignment horizontal="left" vertical="top" wrapText="1"/>
    </xf>
    <xf numFmtId="0" fontId="33" fillId="0" borderId="24" xfId="61" applyFont="1" applyFill="1" applyBorder="1" applyAlignment="1">
      <alignment horizontal="left" vertical="top" wrapText="1"/>
    </xf>
    <xf numFmtId="0" fontId="5" fillId="45" borderId="13" xfId="61" applyFont="1" applyFill="1" applyBorder="1"/>
    <xf numFmtId="0" fontId="5" fillId="45" borderId="16" xfId="61" applyFont="1" applyFill="1" applyBorder="1"/>
    <xf numFmtId="0" fontId="35" fillId="45" borderId="0" xfId="61" applyFont="1" applyFill="1"/>
    <xf numFmtId="0" fontId="9" fillId="43" borderId="1" xfId="64" applyFont="1" applyFill="1" applyBorder="1" applyAlignment="1">
      <alignment horizontal="center"/>
    </xf>
    <xf numFmtId="0" fontId="1" fillId="45" borderId="0" xfId="61" applyFont="1" applyFill="1" applyAlignment="1">
      <alignment horizontal="left" vertical="top" wrapText="1"/>
    </xf>
    <xf numFmtId="0" fontId="9" fillId="39" borderId="13" xfId="64" applyFont="1" applyFill="1" applyBorder="1" applyAlignment="1">
      <alignment horizontal="center"/>
    </xf>
    <xf numFmtId="0" fontId="9" fillId="39" borderId="14" xfId="64" applyFont="1" applyFill="1" applyBorder="1" applyAlignment="1">
      <alignment horizontal="center"/>
    </xf>
    <xf numFmtId="0" fontId="9" fillId="39" borderId="16" xfId="64" applyFont="1" applyFill="1" applyBorder="1" applyAlignment="1">
      <alignment horizontal="center"/>
    </xf>
    <xf numFmtId="0" fontId="1" fillId="45" borderId="0" xfId="61" applyFont="1" applyFill="1" applyAlignment="1">
      <alignment vertical="top" wrapText="1"/>
    </xf>
    <xf numFmtId="0" fontId="1" fillId="0" borderId="17" xfId="61" applyFont="1" applyFill="1" applyBorder="1" applyAlignment="1">
      <alignment horizontal="left" vertical="top" wrapText="1"/>
    </xf>
    <xf numFmtId="0" fontId="1" fillId="0" borderId="24" xfId="61" applyFont="1" applyFill="1" applyBorder="1" applyAlignment="1">
      <alignment horizontal="left" vertical="top" wrapText="1"/>
    </xf>
    <xf numFmtId="0" fontId="5" fillId="32" borderId="1" xfId="61" applyFont="1" applyFill="1" applyBorder="1" applyAlignment="1">
      <alignment horizontal="center"/>
    </xf>
    <xf numFmtId="0" fontId="21" fillId="32" borderId="1" xfId="61" applyFont="1" applyFill="1" applyBorder="1"/>
    <xf numFmtId="0" fontId="1" fillId="32" borderId="0" xfId="61" applyFont="1" applyFill="1" applyBorder="1" applyAlignment="1">
      <alignment vertical="top" wrapText="1"/>
    </xf>
    <xf numFmtId="17" fontId="1" fillId="0" borderId="0" xfId="46" applyNumberFormat="1" applyFont="1" applyFill="1" applyBorder="1" applyAlignment="1" applyProtection="1">
      <alignment horizontal="left" vertical="top" wrapText="1"/>
    </xf>
    <xf numFmtId="17" fontId="8" fillId="0" borderId="0" xfId="46" applyNumberFormat="1" applyFill="1" applyBorder="1" applyAlignment="1" applyProtection="1">
      <alignment horizontal="left" vertical="top" wrapText="1"/>
    </xf>
    <xf numFmtId="0" fontId="6" fillId="32" borderId="13" xfId="61" applyFont="1" applyFill="1" applyBorder="1"/>
    <xf numFmtId="0" fontId="6" fillId="32" borderId="16" xfId="61" applyFont="1" applyFill="1" applyBorder="1"/>
    <xf numFmtId="0" fontId="6" fillId="26" borderId="13" xfId="61" applyFont="1" applyFill="1" applyBorder="1"/>
    <xf numFmtId="0" fontId="6" fillId="26" borderId="16" xfId="61" applyFont="1" applyFill="1" applyBorder="1"/>
    <xf numFmtId="0" fontId="8" fillId="0" borderId="0" xfId="46" applyAlignment="1" applyProtection="1">
      <alignment wrapText="1"/>
    </xf>
    <xf numFmtId="0" fontId="1" fillId="32" borderId="0" xfId="61" quotePrefix="1" applyFont="1" applyFill="1" applyAlignment="1">
      <alignment horizontal="left" vertical="top" wrapText="1"/>
    </xf>
    <xf numFmtId="0" fontId="1" fillId="45" borderId="0" xfId="61" applyFont="1" applyFill="1" applyAlignment="1">
      <alignment horizontal="justify" wrapText="1"/>
    </xf>
    <xf numFmtId="0" fontId="21" fillId="32" borderId="1" xfId="61" applyFont="1" applyFill="1" applyBorder="1" applyAlignment="1">
      <alignment horizontal="center"/>
    </xf>
    <xf numFmtId="17" fontId="8" fillId="32" borderId="0" xfId="46" applyNumberFormat="1" applyFill="1" applyBorder="1" applyAlignment="1" applyProtection="1">
      <alignment horizontal="left" vertical="top"/>
    </xf>
    <xf numFmtId="17" fontId="1" fillId="32" borderId="0" xfId="61" applyNumberFormat="1" applyFont="1" applyFill="1" applyBorder="1" applyAlignment="1">
      <alignment horizontal="left" vertical="top"/>
    </xf>
    <xf numFmtId="0" fontId="35" fillId="45" borderId="0" xfId="0" applyFont="1" applyFill="1"/>
    <xf numFmtId="0" fontId="6" fillId="32" borderId="1" xfId="61" applyFont="1" applyFill="1" applyBorder="1"/>
    <xf numFmtId="0" fontId="9" fillId="43" borderId="1" xfId="63" applyFont="1" applyFill="1" applyBorder="1" applyAlignment="1">
      <alignment horizontal="center"/>
    </xf>
    <xf numFmtId="0" fontId="5" fillId="32" borderId="13" xfId="0" applyFont="1" applyFill="1" applyBorder="1" applyAlignment="1"/>
    <xf numFmtId="0" fontId="5" fillId="32" borderId="14" xfId="0" applyFont="1" applyFill="1" applyBorder="1" applyAlignment="1"/>
    <xf numFmtId="0" fontId="5" fillId="32" borderId="16" xfId="0" applyFont="1" applyFill="1" applyBorder="1" applyAlignment="1"/>
    <xf numFmtId="0" fontId="3" fillId="36" borderId="13" xfId="0" applyFont="1" applyFill="1" applyBorder="1"/>
    <xf numFmtId="0" fontId="3" fillId="36" borderId="14" xfId="0" applyFont="1" applyFill="1" applyBorder="1"/>
    <xf numFmtId="0" fontId="3" fillId="36" borderId="13" xfId="0" applyFont="1" applyFill="1" applyBorder="1" applyAlignment="1">
      <alignment wrapText="1"/>
    </xf>
    <xf numFmtId="0" fontId="3" fillId="36" borderId="14" xfId="0" applyFont="1" applyFill="1" applyBorder="1" applyAlignment="1">
      <alignment wrapText="1"/>
    </xf>
    <xf numFmtId="17" fontId="10" fillId="32" borderId="0" xfId="0" applyNumberFormat="1" applyFont="1" applyFill="1" applyBorder="1" applyAlignment="1">
      <alignment horizontal="left" vertical="top"/>
    </xf>
    <xf numFmtId="0" fontId="3" fillId="36" borderId="13" xfId="0" applyFont="1" applyFill="1" applyBorder="1" applyAlignment="1">
      <alignment horizontal="left" wrapText="1"/>
    </xf>
    <xf numFmtId="0" fontId="3" fillId="36" borderId="14" xfId="0" applyFont="1" applyFill="1" applyBorder="1" applyAlignment="1">
      <alignment horizontal="left" wrapText="1"/>
    </xf>
    <xf numFmtId="0" fontId="1" fillId="26" borderId="13" xfId="0" applyFont="1" applyFill="1" applyBorder="1" applyAlignment="1">
      <alignment vertical="top" wrapText="1"/>
    </xf>
    <xf numFmtId="0" fontId="0" fillId="26" borderId="16" xfId="0" applyFill="1" applyBorder="1" applyAlignment="1">
      <alignment vertical="top" wrapText="1"/>
    </xf>
    <xf numFmtId="0" fontId="5" fillId="45" borderId="13" xfId="0" applyFont="1" applyFill="1" applyBorder="1"/>
    <xf numFmtId="0" fontId="5" fillId="32" borderId="16" xfId="0" applyFont="1" applyFill="1" applyBorder="1"/>
    <xf numFmtId="0" fontId="8" fillId="45" borderId="0" xfId="46" applyFill="1" applyAlignment="1" applyProtection="1">
      <alignment horizontal="left" wrapText="1"/>
    </xf>
    <xf numFmtId="0" fontId="10" fillId="26" borderId="13" xfId="0" applyFont="1" applyFill="1" applyBorder="1" applyAlignment="1">
      <alignment horizontal="center" vertical="top" wrapText="1"/>
    </xf>
    <xf numFmtId="0" fontId="10" fillId="26" borderId="16" xfId="0" applyFont="1" applyFill="1" applyBorder="1" applyAlignment="1">
      <alignment horizontal="center" vertical="top" wrapText="1"/>
    </xf>
    <xf numFmtId="0" fontId="6" fillId="32" borderId="13" xfId="0" applyFont="1" applyFill="1" applyBorder="1"/>
    <xf numFmtId="0" fontId="6" fillId="32" borderId="16" xfId="0" applyFont="1" applyFill="1" applyBorder="1"/>
    <xf numFmtId="0" fontId="8" fillId="32" borderId="0" xfId="46" applyFill="1" applyAlignment="1" applyProtection="1">
      <alignment vertical="top"/>
    </xf>
    <xf numFmtId="0" fontId="8" fillId="32" borderId="0" xfId="46" applyFont="1" applyFill="1" applyAlignment="1" applyProtection="1">
      <alignment vertical="top"/>
    </xf>
    <xf numFmtId="0" fontId="10" fillId="45" borderId="0" xfId="0" applyFont="1" applyFill="1" applyAlignment="1">
      <alignment wrapText="1"/>
    </xf>
    <xf numFmtId="0" fontId="0" fillId="32" borderId="0" xfId="0" applyFill="1" applyAlignment="1">
      <alignment wrapText="1"/>
    </xf>
    <xf numFmtId="0" fontId="1" fillId="45" borderId="0" xfId="0" applyFont="1" applyFill="1" applyAlignment="1">
      <alignment vertical="top"/>
    </xf>
    <xf numFmtId="0" fontId="9" fillId="39" borderId="13" xfId="63" applyFont="1" applyFill="1" applyBorder="1" applyAlignment="1">
      <alignment horizontal="center"/>
    </xf>
    <xf numFmtId="0" fontId="9" fillId="39" borderId="14" xfId="63" applyFont="1" applyFill="1" applyBorder="1" applyAlignment="1">
      <alignment horizontal="center"/>
    </xf>
    <xf numFmtId="0" fontId="9" fillId="39" borderId="16" xfId="63" applyFont="1" applyFill="1" applyBorder="1" applyAlignment="1">
      <alignment horizontal="center"/>
    </xf>
    <xf numFmtId="0" fontId="10" fillId="45" borderId="0" xfId="0" applyFont="1" applyFill="1" applyAlignment="1">
      <alignment vertical="top"/>
    </xf>
    <xf numFmtId="0" fontId="49" fillId="32" borderId="0" xfId="0" applyFont="1" applyFill="1" applyAlignment="1">
      <alignment horizontal="justify" vertical="top" wrapText="1"/>
    </xf>
    <xf numFmtId="0" fontId="10" fillId="45" borderId="0" xfId="0" applyFont="1" applyFill="1"/>
    <xf numFmtId="0" fontId="66" fillId="31" borderId="13" xfId="0" applyFont="1" applyFill="1" applyBorder="1" applyAlignment="1" applyProtection="1">
      <alignment horizontal="center"/>
      <protection locked="0"/>
    </xf>
    <xf numFmtId="0" fontId="66" fillId="31" borderId="16" xfId="0" applyFont="1" applyFill="1" applyBorder="1" applyAlignment="1" applyProtection="1">
      <alignment horizontal="center"/>
      <protection locked="0"/>
    </xf>
    <xf numFmtId="0" fontId="66" fillId="45" borderId="0" xfId="0" applyFont="1" applyFill="1" applyAlignment="1">
      <alignment vertical="top" wrapText="1"/>
    </xf>
    <xf numFmtId="0" fontId="66" fillId="45" borderId="0" xfId="0" applyFont="1" applyFill="1"/>
    <xf numFmtId="0" fontId="67" fillId="32" borderId="21" xfId="0" applyFont="1" applyFill="1" applyBorder="1" applyAlignment="1">
      <alignment vertical="top" wrapText="1"/>
    </xf>
    <xf numFmtId="0" fontId="66" fillId="26" borderId="13" xfId="0" applyFont="1" applyFill="1" applyBorder="1" applyAlignment="1">
      <alignment horizontal="right" wrapText="1"/>
    </xf>
    <xf numFmtId="0" fontId="66" fillId="26" borderId="16" xfId="0" applyFont="1" applyFill="1" applyBorder="1" applyAlignment="1">
      <alignment horizontal="right" wrapText="1"/>
    </xf>
    <xf numFmtId="0" fontId="66" fillId="26" borderId="13" xfId="0" applyFont="1" applyFill="1" applyBorder="1" applyAlignment="1">
      <alignment horizontal="center" wrapText="1"/>
    </xf>
    <xf numFmtId="0" fontId="66" fillId="26" borderId="16" xfId="0" applyFont="1" applyFill="1" applyBorder="1" applyAlignment="1">
      <alignment horizontal="center" wrapText="1"/>
    </xf>
    <xf numFmtId="0" fontId="67" fillId="32" borderId="1" xfId="0" applyFont="1" applyFill="1" applyBorder="1" applyAlignment="1">
      <alignment wrapText="1"/>
    </xf>
    <xf numFmtId="0" fontId="1" fillId="45" borderId="0" xfId="0" applyFont="1" applyFill="1"/>
    <xf numFmtId="0" fontId="3" fillId="36" borderId="1" xfId="0" applyFont="1" applyFill="1" applyBorder="1"/>
    <xf numFmtId="0" fontId="66" fillId="45" borderId="0" xfId="0" applyFont="1" applyFill="1" applyAlignment="1">
      <alignment horizontal="left" vertical="top" wrapText="1"/>
    </xf>
    <xf numFmtId="0" fontId="3" fillId="36" borderId="16" xfId="0" applyFont="1" applyFill="1" applyBorder="1"/>
    <xf numFmtId="0" fontId="66" fillId="26" borderId="13" xfId="0" applyFont="1" applyFill="1" applyBorder="1" applyAlignment="1">
      <alignment wrapText="1"/>
    </xf>
    <xf numFmtId="0" fontId="66" fillId="26" borderId="14" xfId="0" applyFont="1" applyFill="1" applyBorder="1" applyAlignment="1">
      <alignment wrapText="1"/>
    </xf>
    <xf numFmtId="0" fontId="66" fillId="26" borderId="16" xfId="0" applyFont="1" applyFill="1" applyBorder="1" applyAlignment="1">
      <alignment wrapText="1"/>
    </xf>
    <xf numFmtId="0" fontId="64" fillId="32" borderId="0" xfId="0" applyFont="1" applyFill="1"/>
    <xf numFmtId="0" fontId="74" fillId="45" borderId="0" xfId="0" applyFont="1" applyFill="1" applyAlignment="1">
      <alignment horizontal="left" vertical="top" wrapText="1"/>
    </xf>
    <xf numFmtId="0" fontId="8" fillId="45" borderId="0" xfId="46" applyFill="1" applyAlignment="1" applyProtection="1">
      <alignment horizontal="left" vertical="top" wrapText="1" indent="3"/>
    </xf>
    <xf numFmtId="0" fontId="42" fillId="45" borderId="0" xfId="0" applyFont="1" applyFill="1" applyAlignment="1">
      <alignment vertical="top" wrapText="1"/>
    </xf>
    <xf numFmtId="0" fontId="10" fillId="45" borderId="0" xfId="63" applyFont="1" applyFill="1" applyAlignment="1">
      <alignment horizontal="left" vertical="top" wrapText="1"/>
    </xf>
    <xf numFmtId="0" fontId="10" fillId="45" borderId="0" xfId="63" applyFont="1" applyFill="1" applyAlignment="1">
      <alignment horizontal="left" vertical="top" wrapText="1" indent="1"/>
    </xf>
    <xf numFmtId="0" fontId="10" fillId="45" borderId="0" xfId="63" applyFont="1" applyFill="1" applyAlignment="1">
      <alignment horizontal="left" vertical="top" wrapText="1" indent="3"/>
    </xf>
    <xf numFmtId="0" fontId="118" fillId="32" borderId="0" xfId="63" applyFont="1" applyFill="1" applyAlignment="1">
      <alignment horizontal="right" vertical="center" wrapText="1" indent="1"/>
    </xf>
    <xf numFmtId="0" fontId="117" fillId="32" borderId="0" xfId="63" applyFont="1" applyFill="1" applyAlignment="1">
      <alignment horizontal="right" vertical="center" wrapText="1" indent="1"/>
    </xf>
    <xf numFmtId="0" fontId="3" fillId="36" borderId="13" xfId="63" applyFont="1" applyFill="1" applyBorder="1" applyAlignment="1">
      <alignment horizontal="left"/>
    </xf>
    <xf numFmtId="0" fontId="3" fillId="36" borderId="14" xfId="63" applyFont="1" applyFill="1" applyBorder="1" applyAlignment="1">
      <alignment horizontal="left"/>
    </xf>
    <xf numFmtId="0" fontId="10" fillId="45" borderId="0" xfId="63" applyFont="1" applyFill="1" applyBorder="1" applyAlignment="1">
      <alignment vertical="top" wrapText="1"/>
    </xf>
    <xf numFmtId="0" fontId="6" fillId="32" borderId="13" xfId="63" applyFont="1" applyFill="1" applyBorder="1"/>
    <xf numFmtId="0" fontId="6" fillId="32" borderId="16" xfId="63" applyFont="1" applyFill="1" applyBorder="1"/>
    <xf numFmtId="0" fontId="10" fillId="26" borderId="13" xfId="63" applyFill="1" applyBorder="1" applyAlignment="1">
      <alignment vertical="top" wrapText="1"/>
    </xf>
    <xf numFmtId="0" fontId="10" fillId="26" borderId="16" xfId="63" applyFill="1" applyBorder="1" applyAlignment="1">
      <alignment vertical="top" wrapText="1"/>
    </xf>
    <xf numFmtId="0" fontId="0" fillId="45" borderId="17" xfId="0" applyFill="1" applyBorder="1" applyAlignment="1">
      <alignment vertical="top"/>
    </xf>
    <xf numFmtId="0" fontId="0" fillId="45" borderId="24" xfId="0" applyFill="1" applyBorder="1" applyAlignment="1">
      <alignment vertical="top"/>
    </xf>
    <xf numFmtId="0" fontId="10" fillId="32" borderId="0" xfId="63" applyFont="1" applyFill="1" applyBorder="1" applyAlignment="1">
      <alignment vertical="top" wrapText="1"/>
    </xf>
    <xf numFmtId="0" fontId="10" fillId="32" borderId="0" xfId="63" applyFont="1" applyFill="1" applyBorder="1" applyAlignment="1">
      <alignment horizontal="left" vertical="top" wrapText="1"/>
    </xf>
    <xf numFmtId="0" fontId="0" fillId="45" borderId="0" xfId="0" applyFill="1"/>
    <xf numFmtId="0" fontId="6" fillId="32" borderId="17" xfId="63" applyFont="1" applyFill="1" applyBorder="1"/>
    <xf numFmtId="0" fontId="151" fillId="32" borderId="23" xfId="63" applyFont="1" applyFill="1" applyBorder="1" applyAlignment="1">
      <alignment vertical="top" wrapText="1"/>
    </xf>
    <xf numFmtId="0" fontId="151" fillId="32" borderId="24" xfId="63" applyFont="1" applyFill="1" applyBorder="1" applyAlignment="1">
      <alignment vertical="top" wrapText="1"/>
    </xf>
    <xf numFmtId="0" fontId="3" fillId="36" borderId="13" xfId="63" applyFont="1" applyFill="1" applyBorder="1" applyAlignment="1">
      <alignment horizontal="left" wrapText="1"/>
    </xf>
    <xf numFmtId="0" fontId="3" fillId="36" borderId="14" xfId="63" applyFont="1" applyFill="1" applyBorder="1" applyAlignment="1">
      <alignment horizontal="left" wrapText="1"/>
    </xf>
    <xf numFmtId="0" fontId="3" fillId="36" borderId="13" xfId="0" applyFont="1" applyFill="1" applyBorder="1" applyAlignment="1" applyProtection="1">
      <alignment horizontal="center" wrapText="1"/>
    </xf>
    <xf numFmtId="0" fontId="3" fillId="36" borderId="16" xfId="0" applyFont="1" applyFill="1" applyBorder="1" applyAlignment="1" applyProtection="1">
      <alignment horizontal="center" wrapText="1"/>
    </xf>
    <xf numFmtId="0" fontId="9" fillId="39" borderId="13" xfId="0" applyFont="1" applyFill="1" applyBorder="1" applyAlignment="1">
      <alignment horizontal="center"/>
    </xf>
    <xf numFmtId="0" fontId="9" fillId="39" borderId="16" xfId="0" applyFont="1" applyFill="1" applyBorder="1" applyAlignment="1">
      <alignment horizontal="center"/>
    </xf>
    <xf numFmtId="0" fontId="105" fillId="40" borderId="13" xfId="0" applyFont="1" applyFill="1" applyBorder="1" applyAlignment="1">
      <alignment horizontal="center"/>
    </xf>
    <xf numFmtId="0" fontId="105" fillId="40" borderId="16" xfId="0" applyFont="1" applyFill="1" applyBorder="1" applyAlignment="1">
      <alignment horizontal="center"/>
    </xf>
    <xf numFmtId="0" fontId="9" fillId="42" borderId="13" xfId="0" applyFont="1" applyFill="1" applyBorder="1" applyAlignment="1">
      <alignment horizontal="center"/>
    </xf>
    <xf numFmtId="0" fontId="0" fillId="32" borderId="16" xfId="0" applyFill="1" applyBorder="1" applyAlignment="1">
      <alignment horizontal="center"/>
    </xf>
    <xf numFmtId="0" fontId="9" fillId="42" borderId="16" xfId="0" applyFont="1" applyFill="1" applyBorder="1" applyAlignment="1">
      <alignment horizontal="center"/>
    </xf>
    <xf numFmtId="0" fontId="3" fillId="36" borderId="13" xfId="0" applyFont="1" applyFill="1" applyBorder="1" applyAlignment="1">
      <alignment horizontal="center" wrapText="1"/>
    </xf>
    <xf numFmtId="0" fontId="3" fillId="36" borderId="16" xfId="0" applyFont="1" applyFill="1" applyBorder="1" applyAlignment="1">
      <alignment horizontal="center" wrapText="1"/>
    </xf>
    <xf numFmtId="0" fontId="3" fillId="36" borderId="13" xfId="0" applyFont="1" applyFill="1" applyBorder="1" applyAlignment="1" applyProtection="1">
      <alignment horizontal="left" wrapText="1"/>
    </xf>
    <xf numFmtId="0" fontId="3" fillId="36" borderId="14" xfId="0" applyFont="1" applyFill="1" applyBorder="1" applyAlignment="1" applyProtection="1">
      <alignment horizontal="left" wrapText="1"/>
    </xf>
    <xf numFmtId="0" fontId="3" fillId="36" borderId="16" xfId="0" applyFont="1" applyFill="1" applyBorder="1" applyAlignment="1" applyProtection="1">
      <alignment horizontal="left" wrapText="1"/>
    </xf>
    <xf numFmtId="0" fontId="3" fillId="36" borderId="13" xfId="0" applyFont="1" applyFill="1" applyBorder="1" applyAlignment="1">
      <alignment horizontal="center"/>
    </xf>
    <xf numFmtId="0" fontId="3" fillId="36" borderId="16" xfId="0" applyFont="1" applyFill="1" applyBorder="1" applyAlignment="1">
      <alignment horizontal="center"/>
    </xf>
    <xf numFmtId="0" fontId="19" fillId="45" borderId="0" xfId="0" applyFont="1" applyFill="1" applyAlignment="1">
      <alignment vertical="top" wrapText="1"/>
    </xf>
    <xf numFmtId="0" fontId="1" fillId="45" borderId="0" xfId="0" applyFont="1" applyFill="1" applyAlignment="1" applyProtection="1">
      <alignment vertical="top" wrapText="1"/>
    </xf>
    <xf numFmtId="0" fontId="10" fillId="26" borderId="13" xfId="0" applyFont="1" applyFill="1" applyBorder="1" applyAlignment="1">
      <alignment horizontal="left"/>
    </xf>
    <xf numFmtId="0" fontId="10" fillId="26" borderId="14" xfId="0" applyFont="1" applyFill="1" applyBorder="1" applyAlignment="1">
      <alignment horizontal="left"/>
    </xf>
    <xf numFmtId="0" fontId="10" fillId="26" borderId="16" xfId="0" applyFont="1" applyFill="1" applyBorder="1" applyAlignment="1">
      <alignment horizontal="left"/>
    </xf>
    <xf numFmtId="0" fontId="42" fillId="32" borderId="0" xfId="0" applyFont="1" applyFill="1" applyBorder="1" applyAlignment="1">
      <alignment vertical="top" wrapText="1"/>
    </xf>
    <xf numFmtId="0" fontId="3" fillId="36" borderId="1" xfId="0" applyFont="1" applyFill="1" applyBorder="1" applyAlignment="1" applyProtection="1">
      <alignment horizontal="left" wrapText="1"/>
    </xf>
    <xf numFmtId="0" fontId="10" fillId="45" borderId="0" xfId="0" applyFont="1" applyFill="1" applyAlignment="1">
      <alignment horizontal="left" vertical="top" wrapText="1" indent="2"/>
    </xf>
    <xf numFmtId="0" fontId="1" fillId="45" borderId="0" xfId="0" applyFont="1" applyFill="1" applyAlignment="1">
      <alignment horizontal="left" vertical="top" wrapText="1" indent="2"/>
    </xf>
    <xf numFmtId="0" fontId="10" fillId="26" borderId="13" xfId="0" applyFont="1" applyFill="1" applyBorder="1" applyAlignment="1">
      <alignment vertical="top" wrapText="1"/>
    </xf>
    <xf numFmtId="0" fontId="10" fillId="26" borderId="14" xfId="0" applyFont="1" applyFill="1" applyBorder="1" applyAlignment="1">
      <alignment vertical="top" wrapText="1"/>
    </xf>
    <xf numFmtId="0" fontId="10" fillId="26" borderId="16" xfId="0" applyFont="1" applyFill="1" applyBorder="1" applyAlignment="1">
      <alignment vertical="top" wrapText="1"/>
    </xf>
    <xf numFmtId="0" fontId="1" fillId="32" borderId="0" xfId="46" applyFont="1" applyFill="1" applyAlignment="1" applyProtection="1">
      <alignment horizontal="left" vertical="top" wrapText="1"/>
    </xf>
    <xf numFmtId="0" fontId="10" fillId="32" borderId="0" xfId="46" applyFont="1" applyFill="1" applyAlignment="1" applyProtection="1">
      <alignment horizontal="left" vertical="top" wrapText="1"/>
    </xf>
    <xf numFmtId="0" fontId="18" fillId="45" borderId="0" xfId="0" applyFont="1" applyFill="1" applyAlignment="1">
      <alignment horizontal="left" vertical="top" wrapText="1"/>
    </xf>
    <xf numFmtId="0" fontId="9" fillId="45" borderId="0" xfId="0" applyFont="1" applyFill="1" applyAlignment="1">
      <alignment horizontal="left" vertical="top"/>
    </xf>
    <xf numFmtId="0" fontId="147" fillId="45" borderId="0" xfId="0" applyFont="1" applyFill="1" applyAlignment="1">
      <alignment horizontal="left" vertical="top" wrapText="1"/>
    </xf>
    <xf numFmtId="0" fontId="1" fillId="45" borderId="0" xfId="0" applyFont="1" applyFill="1" applyBorder="1" applyAlignment="1">
      <alignment vertical="top" wrapText="1"/>
    </xf>
    <xf numFmtId="0" fontId="8" fillId="45" borderId="0" xfId="46" applyFont="1" applyFill="1" applyBorder="1" applyAlignment="1" applyProtection="1">
      <alignment vertical="top" wrapText="1"/>
    </xf>
    <xf numFmtId="0" fontId="1" fillId="45" borderId="0" xfId="0" applyFont="1" applyFill="1" applyBorder="1" applyAlignment="1">
      <alignment horizontal="left" vertical="top" wrapText="1"/>
    </xf>
    <xf numFmtId="0" fontId="8" fillId="45" borderId="0" xfId="46" applyFill="1" applyAlignment="1" applyProtection="1">
      <alignment vertical="top"/>
    </xf>
    <xf numFmtId="0" fontId="1" fillId="45" borderId="0" xfId="46" applyFont="1" applyFill="1" applyAlignment="1" applyProtection="1">
      <alignment horizontal="left" vertical="top" wrapText="1"/>
    </xf>
    <xf numFmtId="0" fontId="3" fillId="36" borderId="13" xfId="0" applyFont="1" applyFill="1" applyBorder="1" applyAlignment="1"/>
    <xf numFmtId="0" fontId="3" fillId="36" borderId="14" xfId="0" applyFont="1" applyFill="1" applyBorder="1" applyAlignment="1"/>
    <xf numFmtId="0" fontId="3" fillId="36" borderId="16" xfId="0" applyFont="1" applyFill="1" applyBorder="1" applyAlignment="1"/>
    <xf numFmtId="0" fontId="1" fillId="45" borderId="0" xfId="46" applyFont="1" applyFill="1" applyAlignment="1" applyProtection="1">
      <alignment vertical="top" wrapText="1"/>
    </xf>
    <xf numFmtId="0" fontId="24" fillId="45" borderId="0" xfId="0" applyFont="1" applyFill="1" applyAlignment="1">
      <alignment horizontal="left" vertical="top" wrapText="1"/>
    </xf>
    <xf numFmtId="0" fontId="1" fillId="45" borderId="0" xfId="0" applyFont="1" applyFill="1" applyAlignment="1">
      <alignment horizontal="left" vertical="top"/>
    </xf>
    <xf numFmtId="0" fontId="9" fillId="26" borderId="15" xfId="0" applyFont="1" applyFill="1" applyBorder="1" applyAlignment="1">
      <alignment horizontal="center" wrapText="1"/>
    </xf>
    <xf numFmtId="0" fontId="9" fillId="26" borderId="25" xfId="0" applyFont="1" applyFill="1" applyBorder="1" applyAlignment="1">
      <alignment horizontal="center" wrapText="1"/>
    </xf>
    <xf numFmtId="0" fontId="9" fillId="26" borderId="2" xfId="0" applyFont="1" applyFill="1" applyBorder="1" applyAlignment="1">
      <alignment horizontal="center" wrapText="1"/>
    </xf>
    <xf numFmtId="0" fontId="1" fillId="26" borderId="2" xfId="64" applyFont="1" applyFill="1" applyBorder="1" applyAlignment="1">
      <alignment horizontal="center" vertical="center" wrapText="1"/>
    </xf>
    <xf numFmtId="0" fontId="1" fillId="26" borderId="1" xfId="64" applyFont="1" applyFill="1" applyBorder="1" applyAlignment="1">
      <alignment horizontal="center" vertical="center" wrapText="1"/>
    </xf>
    <xf numFmtId="0" fontId="1" fillId="26" borderId="18" xfId="64" applyFill="1" applyBorder="1" applyAlignment="1">
      <alignment horizontal="center" wrapText="1"/>
    </xf>
    <xf numFmtId="0" fontId="1" fillId="26" borderId="20" xfId="64" applyFill="1" applyBorder="1" applyAlignment="1">
      <alignment horizontal="center" wrapText="1"/>
    </xf>
    <xf numFmtId="0" fontId="1" fillId="26" borderId="15" xfId="64" applyFill="1" applyBorder="1" applyAlignment="1">
      <alignment horizontal="center" wrapText="1"/>
    </xf>
    <xf numFmtId="0" fontId="1" fillId="26" borderId="2" xfId="64" applyFill="1" applyBorder="1" applyAlignment="1">
      <alignment horizontal="center" wrapText="1"/>
    </xf>
    <xf numFmtId="0" fontId="1" fillId="26" borderId="25" xfId="64" applyFill="1" applyBorder="1" applyAlignment="1">
      <alignment horizontal="center" wrapText="1"/>
    </xf>
    <xf numFmtId="0" fontId="9" fillId="32" borderId="18" xfId="0" applyFont="1" applyFill="1" applyBorder="1" applyAlignment="1">
      <alignment horizontal="center" wrapText="1"/>
    </xf>
    <xf numFmtId="0" fontId="9" fillId="32" borderId="20" xfId="0" applyFont="1" applyFill="1" applyBorder="1" applyAlignment="1">
      <alignment horizontal="center" wrapText="1"/>
    </xf>
    <xf numFmtId="0" fontId="9" fillId="32" borderId="17" xfId="0" applyFont="1" applyFill="1" applyBorder="1" applyAlignment="1">
      <alignment horizontal="center" wrapText="1"/>
    </xf>
    <xf numFmtId="0" fontId="9" fillId="32" borderId="24" xfId="0" applyFont="1" applyFill="1" applyBorder="1" applyAlignment="1">
      <alignment horizontal="center" wrapText="1"/>
    </xf>
    <xf numFmtId="0" fontId="1" fillId="48" borderId="1" xfId="64" applyFont="1" applyFill="1" applyBorder="1" applyAlignment="1">
      <alignment horizontal="center" wrapText="1"/>
    </xf>
    <xf numFmtId="0" fontId="1" fillId="26" borderId="17" xfId="64" applyFill="1" applyBorder="1" applyAlignment="1">
      <alignment horizontal="center" wrapText="1"/>
    </xf>
    <xf numFmtId="0" fontId="1" fillId="26" borderId="24" xfId="64" applyFill="1" applyBorder="1" applyAlignment="1">
      <alignment horizontal="center" wrapText="1"/>
    </xf>
    <xf numFmtId="0" fontId="46" fillId="26" borderId="25" xfId="64" applyFont="1" applyFill="1" applyBorder="1" applyAlignment="1">
      <alignment horizontal="center" vertical="center" wrapText="1"/>
    </xf>
    <xf numFmtId="0" fontId="46" fillId="26" borderId="2" xfId="64" applyFont="1" applyFill="1" applyBorder="1" applyAlignment="1">
      <alignment horizontal="center" vertical="center" wrapText="1"/>
    </xf>
    <xf numFmtId="0" fontId="1" fillId="26" borderId="13" xfId="64" applyFont="1" applyFill="1" applyBorder="1" applyAlignment="1">
      <alignment horizontal="center" wrapText="1"/>
    </xf>
    <xf numFmtId="0" fontId="1" fillId="26" borderId="14" xfId="64" applyFont="1" applyFill="1" applyBorder="1" applyAlignment="1">
      <alignment horizontal="center" wrapText="1"/>
    </xf>
    <xf numFmtId="0" fontId="1" fillId="26" borderId="16" xfId="64" applyFont="1" applyFill="1" applyBorder="1" applyAlignment="1">
      <alignment horizontal="center" wrapText="1"/>
    </xf>
    <xf numFmtId="0" fontId="1" fillId="26" borderId="15" xfId="64" applyFont="1" applyFill="1" applyBorder="1" applyAlignment="1">
      <alignment horizontal="center" vertical="center" wrapText="1"/>
    </xf>
    <xf numFmtId="0" fontId="1" fillId="26" borderId="25" xfId="64" applyFont="1" applyFill="1" applyBorder="1" applyAlignment="1">
      <alignment horizontal="center" vertical="center" wrapText="1"/>
    </xf>
    <xf numFmtId="0" fontId="1" fillId="26" borderId="13" xfId="64" applyFill="1" applyBorder="1" applyAlignment="1">
      <alignment horizontal="center" wrapText="1"/>
    </xf>
    <xf numFmtId="0" fontId="1" fillId="26" borderId="16" xfId="64" applyFill="1" applyBorder="1" applyAlignment="1">
      <alignment horizontal="center" wrapText="1"/>
    </xf>
    <xf numFmtId="0" fontId="0" fillId="0" borderId="16" xfId="0" applyBorder="1"/>
    <xf numFmtId="0" fontId="29" fillId="39" borderId="13" xfId="64" applyFont="1" applyFill="1" applyBorder="1" applyAlignment="1">
      <alignment horizontal="center"/>
    </xf>
    <xf numFmtId="0" fontId="29" fillId="39" borderId="14" xfId="64" applyFont="1" applyFill="1" applyBorder="1" applyAlignment="1">
      <alignment horizontal="center"/>
    </xf>
    <xf numFmtId="0" fontId="29" fillId="39" borderId="16" xfId="64" applyFont="1" applyFill="1" applyBorder="1" applyAlignment="1">
      <alignment horizontal="center"/>
    </xf>
    <xf numFmtId="0" fontId="1" fillId="45" borderId="0" xfId="46" applyFont="1" applyFill="1" applyBorder="1" applyAlignment="1" applyProtection="1">
      <alignment horizontal="left" vertical="top" wrapText="1"/>
    </xf>
    <xf numFmtId="0" fontId="0" fillId="0" borderId="24" xfId="0" applyBorder="1"/>
    <xf numFmtId="0" fontId="8" fillId="45" borderId="0" xfId="46" applyFill="1" applyBorder="1" applyAlignment="1" applyProtection="1">
      <alignment horizontal="left" vertical="top"/>
    </xf>
    <xf numFmtId="0" fontId="1" fillId="45" borderId="0" xfId="46" applyFont="1" applyFill="1" applyBorder="1" applyAlignment="1" applyProtection="1">
      <alignment horizontal="left" vertical="top"/>
    </xf>
    <xf numFmtId="0" fontId="8" fillId="45" borderId="0" xfId="46" applyFill="1" applyBorder="1" applyAlignment="1" applyProtection="1">
      <alignment horizontal="left" vertical="top" wrapText="1"/>
    </xf>
    <xf numFmtId="0" fontId="1" fillId="45" borderId="0" xfId="0" applyFont="1" applyFill="1" applyAlignment="1">
      <alignment horizontal="left" vertical="top" wrapText="1" indent="3"/>
    </xf>
    <xf numFmtId="0" fontId="10" fillId="45" borderId="0" xfId="0" applyFont="1" applyFill="1" applyAlignment="1">
      <alignment horizontal="left" vertical="top" wrapText="1" indent="3"/>
    </xf>
    <xf numFmtId="0" fontId="10" fillId="45" borderId="0" xfId="0" applyFont="1" applyFill="1" applyAlignment="1">
      <alignment horizontal="left" vertical="top" wrapText="1" indent="1"/>
    </xf>
    <xf numFmtId="0" fontId="1" fillId="45" borderId="0" xfId="61" applyFont="1" applyFill="1" applyAlignment="1">
      <alignment vertical="top"/>
    </xf>
    <xf numFmtId="0" fontId="1" fillId="45" borderId="0" xfId="64" applyFont="1" applyFill="1" applyAlignment="1">
      <alignment vertical="top"/>
    </xf>
    <xf numFmtId="0" fontId="1" fillId="26" borderId="23" xfId="64" applyFill="1" applyBorder="1" applyAlignment="1">
      <alignment horizontal="center" wrapText="1"/>
    </xf>
    <xf numFmtId="0" fontId="134" fillId="45" borderId="0" xfId="46" applyFont="1" applyFill="1" applyAlignment="1" applyProtection="1">
      <alignment horizontal="left" vertical="top" wrapText="1"/>
    </xf>
    <xf numFmtId="0" fontId="134" fillId="45" borderId="0" xfId="46" applyFont="1" applyFill="1" applyAlignment="1" applyProtection="1">
      <alignment wrapText="1"/>
    </xf>
    <xf numFmtId="0" fontId="1" fillId="45" borderId="0" xfId="64" applyFont="1" applyFill="1" applyAlignment="1">
      <alignment horizontal="left" vertical="top" wrapText="1"/>
    </xf>
    <xf numFmtId="0" fontId="1" fillId="26" borderId="21" xfId="64" applyFill="1" applyBorder="1" applyAlignment="1">
      <alignment horizontal="center" wrapText="1"/>
    </xf>
    <xf numFmtId="0" fontId="0" fillId="0" borderId="22" xfId="0" applyBorder="1"/>
    <xf numFmtId="0" fontId="1" fillId="26" borderId="22" xfId="64" applyFill="1" applyBorder="1" applyAlignment="1">
      <alignment horizontal="center" wrapText="1"/>
    </xf>
    <xf numFmtId="0" fontId="0" fillId="45" borderId="0" xfId="0" applyFont="1" applyFill="1" applyAlignment="1">
      <alignment horizontal="left" vertical="top" wrapText="1" indent="1"/>
    </xf>
  </cellXfs>
  <cellStyles count="11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5x indented GHG Textfiels" xfId="13"/>
    <cellStyle name="60% - Accent1" xfId="14" builtinId="32" customBuiltin="1"/>
    <cellStyle name="60% - Accent2" xfId="15" builtinId="36" customBuiltin="1"/>
    <cellStyle name="60% - Accent3" xfId="16" builtinId="40" customBuiltin="1"/>
    <cellStyle name="60% - Accent4" xfId="17" builtinId="44" customBuiltin="1"/>
    <cellStyle name="60% - Accent5" xfId="18" builtinId="48" customBuiltin="1"/>
    <cellStyle name="60%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AggblueCels_1x" xfId="26"/>
    <cellStyle name="Bad" xfId="27" builtinId="27" customBuiltin="1"/>
    <cellStyle name="Bold GHG Numbers (0.00)" xfId="28"/>
    <cellStyle name="Calculation" xfId="29" builtinId="22" customBuiltin="1"/>
    <cellStyle name="Check Cell" xfId="30" builtinId="23" customBuiltin="1"/>
    <cellStyle name="Comma 2" xfId="31"/>
    <cellStyle name="Comma 2 2" xfId="32"/>
    <cellStyle name="Comma 2 3" xfId="33"/>
    <cellStyle name="Comma 2 4" xfId="34"/>
    <cellStyle name="Cover" xfId="35"/>
    <cellStyle name="Dezimal [0]_Tfz-Anzahl" xfId="36"/>
    <cellStyle name="Dezimal_Tfz-Anzahl" xfId="37"/>
    <cellStyle name="Euro" xfId="38"/>
    <cellStyle name="Explanatory Text" xfId="39" builtinId="53" customBuiltin="1"/>
    <cellStyle name="Good" xfId="40" builtinId="26" customBuiltin="1"/>
    <cellStyle name="Heading" xfId="41"/>
    <cellStyle name="Heading 1" xfId="42" builtinId="16" customBuiltin="1"/>
    <cellStyle name="Heading 2" xfId="43" builtinId="17" customBuiltin="1"/>
    <cellStyle name="Heading 3" xfId="44" builtinId="18" customBuiltin="1"/>
    <cellStyle name="Heading 4" xfId="45" builtinId="19" customBuiltin="1"/>
    <cellStyle name="Hyperlink" xfId="46" builtinId="8"/>
    <cellStyle name="Hyperlink 2" xfId="47"/>
    <cellStyle name="Hyperlink 3" xfId="48"/>
    <cellStyle name="Hyperlink 4" xfId="49"/>
    <cellStyle name="Input" xfId="50" builtinId="20" customBuiltin="1"/>
    <cellStyle name="InputCells12_BBorder_CRFReport-template" xfId="51"/>
    <cellStyle name="Linked Cell" xfId="52" builtinId="24" customBuiltin="1"/>
    <cellStyle name="Menu" xfId="53"/>
    <cellStyle name="Milliers [0]_03tabmat" xfId="54"/>
    <cellStyle name="Milliers_03tabmat" xfId="55"/>
    <cellStyle name="Monétaire [0]_03tabmat" xfId="56"/>
    <cellStyle name="Monétaire_03tabmat" xfId="57"/>
    <cellStyle name="Neutral" xfId="58" builtinId="28" customBuiltin="1"/>
    <cellStyle name="Normal" xfId="0" builtinId="0"/>
    <cellStyle name="Normal 10" xfId="59"/>
    <cellStyle name="Normal 11" xfId="60"/>
    <cellStyle name="Normal 11 2" xfId="61"/>
    <cellStyle name="Normal 12" xfId="62"/>
    <cellStyle name="Normal 2" xfId="63"/>
    <cellStyle name="Normal 2 2" xfId="64"/>
    <cellStyle name="Normal 2 3" xfId="65"/>
    <cellStyle name="Normal 3" xfId="66"/>
    <cellStyle name="Normal 3 2" xfId="67"/>
    <cellStyle name="Normal 3 3" xfId="68"/>
    <cellStyle name="Normal 4" xfId="69"/>
    <cellStyle name="Normal 5" xfId="70"/>
    <cellStyle name="Normal 6" xfId="71"/>
    <cellStyle name="Normal 7" xfId="72"/>
    <cellStyle name="Normal 8" xfId="73"/>
    <cellStyle name="Normal 9" xfId="74"/>
    <cellStyle name="Normal GHG-Shade" xfId="75"/>
    <cellStyle name="Note" xfId="76" builtinId="10" customBuiltin="1"/>
    <cellStyle name="Output" xfId="77" builtinId="21" customBuiltin="1"/>
    <cellStyle name="Percent" xfId="78" builtinId="5"/>
    <cellStyle name="Percent 2" xfId="79"/>
    <cellStyle name="Percent 2 2" xfId="80"/>
    <cellStyle name="Percent 2 3" xfId="81"/>
    <cellStyle name="Percent 3" xfId="82"/>
    <cellStyle name="Percent 4" xfId="83"/>
    <cellStyle name="Percent 5" xfId="84"/>
    <cellStyle name="Percent 6" xfId="85"/>
    <cellStyle name="Percent 7" xfId="86"/>
    <cellStyle name="Percent 8" xfId="87"/>
    <cellStyle name="Percent 9" xfId="88"/>
    <cellStyle name="Publication_style" xfId="89"/>
    <cellStyle name="Refdb standard" xfId="90"/>
    <cellStyle name="Shade" xfId="91"/>
    <cellStyle name="Source" xfId="92"/>
    <cellStyle name="Source Hed" xfId="93"/>
    <cellStyle name="Source Text" xfId="94"/>
    <cellStyle name="Standard_E00seit45" xfId="95"/>
    <cellStyle name="Style 21" xfId="96"/>
    <cellStyle name="Style 22" xfId="97"/>
    <cellStyle name="Style 23" xfId="98"/>
    <cellStyle name="Style 24" xfId="99"/>
    <cellStyle name="Style 29" xfId="100"/>
    <cellStyle name="Style 30" xfId="101"/>
    <cellStyle name="Style 31" xfId="102"/>
    <cellStyle name="Style 32" xfId="103"/>
    <cellStyle name="Title" xfId="104" builtinId="15" customBuiltin="1"/>
    <cellStyle name="Title-1" xfId="105"/>
    <cellStyle name="Title-2" xfId="106"/>
    <cellStyle name="Titre ligne" xfId="107"/>
    <cellStyle name="Total" xfId="108" builtinId="25" customBuiltin="1"/>
    <cellStyle name="Total intermediaire" xfId="109"/>
    <cellStyle name="Tusenskille [0]_rob4-mon.xls Diagram 1" xfId="110"/>
    <cellStyle name="Tusenskille_rob4-mon.xls Diagram 1" xfId="111"/>
    <cellStyle name="Valuta [0]_rob4-mon.xls Diagram 1" xfId="112"/>
    <cellStyle name="Valuta_rob4-mon.xls Diagram 1" xfId="113"/>
    <cellStyle name="Währung [0]_Excel2" xfId="114"/>
    <cellStyle name="Währung_Excel2" xfId="115"/>
    <cellStyle name="Warning Text" xfId="116" builtinId="11" customBuiltin="1"/>
    <cellStyle name="Year" xfId="117"/>
    <cellStyle name="Обычный_2++_CRFReport-template" xfId="118"/>
  </cellStyles>
  <dxfs count="112">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theme="0" tint="-0.34998626667073579"/>
        </patternFill>
      </fill>
    </dxf>
    <dxf>
      <fill>
        <patternFill>
          <bgColor rgb="FFCCFFFF"/>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41"/>
        </patternFill>
      </fill>
    </dxf>
    <dxf>
      <fill>
        <patternFill>
          <bgColor indexed="55"/>
        </patternFill>
      </fill>
    </dxf>
    <dxf>
      <fill>
        <patternFill>
          <bgColor indexed="55"/>
        </patternFill>
      </fill>
    </dxf>
    <dxf>
      <fill>
        <patternFill>
          <bgColor indexed="55"/>
        </patternFill>
      </fill>
    </dxf>
    <dxf>
      <fill>
        <patternFill>
          <bgColor indexed="23"/>
        </patternFill>
      </fill>
    </dxf>
    <dxf>
      <fill>
        <patternFill>
          <bgColor indexed="41"/>
        </patternFill>
      </fill>
    </dxf>
    <dxf>
      <fill>
        <patternFill>
          <bgColor indexed="23"/>
        </patternFill>
      </fill>
    </dxf>
    <dxf>
      <fill>
        <patternFill>
          <bgColor indexed="41"/>
        </patternFill>
      </fill>
    </dxf>
    <dxf>
      <fill>
        <patternFill>
          <bgColor indexed="5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3</xdr:col>
      <xdr:colOff>342900</xdr:colOff>
      <xdr:row>2</xdr:row>
      <xdr:rowOff>76200</xdr:rowOff>
    </xdr:to>
    <xdr:sp macro="" textlink="">
      <xdr:nvSpPr>
        <xdr:cNvPr id="26640" name="AutoShape 1" descr="Defra Newsflash"/>
        <xdr:cNvSpPr>
          <a:spLocks noChangeAspect="1" noChangeArrowheads="1"/>
        </xdr:cNvSpPr>
      </xdr:nvSpPr>
      <xdr:spPr bwMode="auto">
        <a:xfrm>
          <a:off x="2959100" y="152400"/>
          <a:ext cx="3429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twoCellAnchor editAs="oneCell">
    <xdr:from>
      <xdr:col>3</xdr:col>
      <xdr:colOff>0</xdr:colOff>
      <xdr:row>1</xdr:row>
      <xdr:rowOff>0</xdr:rowOff>
    </xdr:from>
    <xdr:to>
      <xdr:col>3</xdr:col>
      <xdr:colOff>342900</xdr:colOff>
      <xdr:row>2</xdr:row>
      <xdr:rowOff>76200</xdr:rowOff>
    </xdr:to>
    <xdr:sp macro="" textlink="">
      <xdr:nvSpPr>
        <xdr:cNvPr id="26641" name="AutoShape 2" descr="Defra Newsflash"/>
        <xdr:cNvSpPr>
          <a:spLocks noChangeAspect="1" noChangeArrowheads="1"/>
        </xdr:cNvSpPr>
      </xdr:nvSpPr>
      <xdr:spPr bwMode="auto">
        <a:xfrm>
          <a:off x="2959100" y="152400"/>
          <a:ext cx="3429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twoCellAnchor editAs="oneCell">
    <xdr:from>
      <xdr:col>0</xdr:col>
      <xdr:colOff>0</xdr:colOff>
      <xdr:row>17</xdr:row>
      <xdr:rowOff>0</xdr:rowOff>
    </xdr:from>
    <xdr:to>
      <xdr:col>0</xdr:col>
      <xdr:colOff>355600</xdr:colOff>
      <xdr:row>19</xdr:row>
      <xdr:rowOff>50800</xdr:rowOff>
    </xdr:to>
    <xdr:sp macro="" textlink="">
      <xdr:nvSpPr>
        <xdr:cNvPr id="26642" name="AutoShape 3" descr="Defra Newsflash"/>
        <xdr:cNvSpPr>
          <a:spLocks noChangeAspect="1" noChangeArrowheads="1"/>
        </xdr:cNvSpPr>
      </xdr:nvSpPr>
      <xdr:spPr bwMode="auto">
        <a:xfrm>
          <a:off x="0" y="2857500"/>
          <a:ext cx="3556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twoCellAnchor editAs="oneCell">
    <xdr:from>
      <xdr:col>4</xdr:col>
      <xdr:colOff>38100</xdr:colOff>
      <xdr:row>1</xdr:row>
      <xdr:rowOff>76200</xdr:rowOff>
    </xdr:from>
    <xdr:to>
      <xdr:col>6</xdr:col>
      <xdr:colOff>241300</xdr:colOff>
      <xdr:row>3</xdr:row>
      <xdr:rowOff>76200</xdr:rowOff>
    </xdr:to>
    <xdr:pic>
      <xdr:nvPicPr>
        <xdr:cNvPr id="26643" name="Picture 4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228600"/>
          <a:ext cx="1600200" cy="43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xdr:col>
      <xdr:colOff>355600</xdr:colOff>
      <xdr:row>1</xdr:row>
      <xdr:rowOff>0</xdr:rowOff>
    </xdr:from>
    <xdr:to>
      <xdr:col>2</xdr:col>
      <xdr:colOff>774700</xdr:colOff>
      <xdr:row>3</xdr:row>
      <xdr:rowOff>139700</xdr:rowOff>
    </xdr:to>
    <xdr:pic>
      <xdr:nvPicPr>
        <xdr:cNvPr id="26644" name="Picture 123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4100" y="152400"/>
          <a:ext cx="11176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243</xdr:row>
      <xdr:rowOff>114300</xdr:rowOff>
    </xdr:from>
    <xdr:to>
      <xdr:col>10</xdr:col>
      <xdr:colOff>12700</xdr:colOff>
      <xdr:row>277</xdr:row>
      <xdr:rowOff>76200</xdr:rowOff>
    </xdr:to>
    <xdr:pic>
      <xdr:nvPicPr>
        <xdr:cNvPr id="2765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34556700"/>
          <a:ext cx="6718300" cy="384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www.defra.gov.uk/environment/economy/business-efficiency/reporting/" TargetMode="External"/><Relationship Id="rId4" Type="http://schemas.openxmlformats.org/officeDocument/2006/relationships/hyperlink" Target="http://www.defra.gov.uk/environment/economy/business-efficiency/reporting/" TargetMode="External"/><Relationship Id="rId5" Type="http://schemas.openxmlformats.org/officeDocument/2006/relationships/hyperlink" Target="http://www.defra.gov.uk/environment/economy/business-efficiency/reporting/" TargetMode="External"/><Relationship Id="rId6" Type="http://schemas.openxmlformats.org/officeDocument/2006/relationships/hyperlink" Target="http://www.ghgprotocol.org/standards/corporate-standard" TargetMode="External"/><Relationship Id="rId7" Type="http://schemas.openxmlformats.org/officeDocument/2006/relationships/hyperlink" Target="http://www.epa.gov/stateply/documents/resources/mfgrfg.pdf" TargetMode="External"/><Relationship Id="rId8" Type="http://schemas.openxmlformats.org/officeDocument/2006/relationships/hyperlink" Target="http://www.epa.gov/stateply/documents/resources/mfgrfg.pdf" TargetMode="External"/><Relationship Id="rId9" Type="http://schemas.openxmlformats.org/officeDocument/2006/relationships/hyperlink" Target="http://www.defra.gov.uk/environment/quality/air/fgas/index.htm" TargetMode="External"/><Relationship Id="rId10" Type="http://schemas.openxmlformats.org/officeDocument/2006/relationships/hyperlink" Target="http://www.decc.gov.uk/assets/decc/11/cutting-emissions/3844-greenhouse-gas-inventory-improvement-project-deve.pdf" TargetMode="External"/><Relationship Id="rId11" Type="http://schemas.openxmlformats.org/officeDocument/2006/relationships/hyperlink" Target="http://www.ipcc-nggip.iges.or.jp/public/2006gl/pdf/3_Volume3/V3_7_Ch7_ODS_Substitutes.pdf" TargetMode="External"/><Relationship Id="rId1" Type="http://schemas.openxmlformats.org/officeDocument/2006/relationships/hyperlink" Target="http://www.ipcc-nggip.iges.or.jp/public/2006gl/pdf/3_Volume3/V3_7_Ch7_ODS_Substitutes.pdf" TargetMode="External"/><Relationship Id="rId2" Type="http://schemas.openxmlformats.org/officeDocument/2006/relationships/hyperlink" Target="http://www.ghgprotocol.org/standards/corporate-standard"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www.biomassenergycentre.org.uk/portal/page?_pageid=75,163182&amp;_dad=portal&amp;_schema=PORTAL" TargetMode="External"/><Relationship Id="rId12" Type="http://schemas.openxmlformats.org/officeDocument/2006/relationships/hyperlink" Target="http://www.dft.gov.uk/statistics?post_type=release&amp;series=biofuels-series" TargetMode="External"/><Relationship Id="rId13" Type="http://schemas.openxmlformats.org/officeDocument/2006/relationships/hyperlink" Target="http://www.biomassenergycentre.org.uk/portal/page?_pageid=75,20041&amp;_dad=portal&amp;_schema=PORTAL" TargetMode="External"/><Relationship Id="rId1" Type="http://schemas.openxmlformats.org/officeDocument/2006/relationships/hyperlink" Target="http://www.dft.gov.uk/topics/sustainable/biofuels/rtfo/" TargetMode="External"/><Relationship Id="rId2" Type="http://schemas.openxmlformats.org/officeDocument/2006/relationships/hyperlink" Target="http://www.water.org.uk/home/news/press-releases/sustainability-indicators-09-10" TargetMode="External"/><Relationship Id="rId3" Type="http://schemas.openxmlformats.org/officeDocument/2006/relationships/hyperlink" Target="http://www.ghgprotocol.org/standards/corporate-standard" TargetMode="External"/><Relationship Id="rId4" Type="http://schemas.openxmlformats.org/officeDocument/2006/relationships/hyperlink" Target="http://www.defra.gov.uk/environment/economy/business-efficiency/reporting/" TargetMode="External"/><Relationship Id="rId5" Type="http://schemas.openxmlformats.org/officeDocument/2006/relationships/hyperlink" Target="http://www.defra.gov.uk/environment/economy/business-efficiency/reporting/" TargetMode="External"/><Relationship Id="rId6" Type="http://schemas.openxmlformats.org/officeDocument/2006/relationships/hyperlink" Target="http://iet.jrc.ec.europa.eu/about-jec/" TargetMode="External"/><Relationship Id="rId7" Type="http://schemas.openxmlformats.org/officeDocument/2006/relationships/hyperlink" Target="http://www.defra.gov.uk/environment/economy/business-efficiency/reporting/" TargetMode="External"/><Relationship Id="rId8" Type="http://schemas.openxmlformats.org/officeDocument/2006/relationships/hyperlink" Target="http://www.ghgprotocol.org/standards/corporate-standard" TargetMode="External"/><Relationship Id="rId9" Type="http://schemas.openxmlformats.org/officeDocument/2006/relationships/hyperlink" Target="http://www.biomassenergycentre.org.uk/portal/page?_pageid=75,163182&amp;_dad=portal&amp;_schema=PORTAL" TargetMode="External"/><Relationship Id="rId10" Type="http://schemas.openxmlformats.org/officeDocument/2006/relationships/hyperlink" Target="http://www.biomassenergycentre.org.uk/portal/page?_pageid=75,163182&amp;_dad=portal&amp;_schema=PORTA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iea.org/Textbase/stats/prodresult.asp?PRODUCT=Electricity/Heat" TargetMode="External"/><Relationship Id="rId4" Type="http://schemas.openxmlformats.org/officeDocument/2006/relationships/hyperlink" Target="http://www.ghgprotocol.org/calculation-tools" TargetMode="External"/><Relationship Id="rId5" Type="http://schemas.openxmlformats.org/officeDocument/2006/relationships/hyperlink" Target="http://www.ghgprotocol.org/calculation-tools" TargetMode="External"/><Relationship Id="rId6" Type="http://schemas.openxmlformats.org/officeDocument/2006/relationships/hyperlink" Target="http://www.iea.org/Textbase/stats/prodresult.asp?PRODUCT=Balances" TargetMode="External"/><Relationship Id="rId7" Type="http://schemas.openxmlformats.org/officeDocument/2006/relationships/hyperlink" Target="http://www.iea.org/Textbase/stats/prodresult.asp?PRODUCT=Electricity/Heat" TargetMode="External"/><Relationship Id="rId8" Type="http://schemas.openxmlformats.org/officeDocument/2006/relationships/hyperlink" Target="http://www.iea.org/Textbase/stats/prodresult.asp?PRODUCT=Balances" TargetMode="External"/><Relationship Id="rId9" Type="http://schemas.openxmlformats.org/officeDocument/2006/relationships/hyperlink" Target="http://www.ghgprotocol.org/calculation-tools" TargetMode="External"/><Relationship Id="rId10" Type="http://schemas.openxmlformats.org/officeDocument/2006/relationships/hyperlink" Target="http://www.iea.org/Textbase/stats/prodresult.asp?PRODUCT=Electricity/Heat" TargetMode="External"/><Relationship Id="rId11" Type="http://schemas.openxmlformats.org/officeDocument/2006/relationships/hyperlink" Target="http://www.iea.org/Textbase/stats/prodresult.asp?PRODUCT=Balances" TargetMode="External"/><Relationship Id="rId1" Type="http://schemas.openxmlformats.org/officeDocument/2006/relationships/hyperlink" Target="http://www.defra.gov.uk/environment/economy/business-efficiency/reporting/" TargetMode="External"/><Relationship Id="rId2" Type="http://schemas.openxmlformats.org/officeDocument/2006/relationships/hyperlink" Target="http://www.ghgprotocol.org/calculation-tools"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iet.jrc.ec.europa.eu/about-jec/" TargetMode="External"/><Relationship Id="rId4" Type="http://schemas.openxmlformats.org/officeDocument/2006/relationships/hyperlink" Target="http://www.biomassenergycentre.org.uk/portal/page?_pageid=75,20041&amp;_dad=portal&amp;_schema=PORTAL" TargetMode="External"/><Relationship Id="rId5" Type="http://schemas.openxmlformats.org/officeDocument/2006/relationships/hyperlink" Target="http://www.biomassenergycentre.org.uk/portal/page?_pageid=75,163182&amp;_dad=portal&amp;_schema=PORTAL" TargetMode="External"/><Relationship Id="rId1" Type="http://schemas.openxmlformats.org/officeDocument/2006/relationships/hyperlink" Target="http://www.decc.gov.uk/en/content/cms/statistics/publications/dukes/dukes.aspx" TargetMode="External"/><Relationship Id="rId2" Type="http://schemas.openxmlformats.org/officeDocument/2006/relationships/hyperlink" Target="http://www.biomassenergycentre.org.uk/portal/page?_pageid=75,163182&amp;_dad=portal&amp;_schema=PORTAL"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onlineconversion.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www.defra.gov.uk/environment/economy/business-efficiency/reporting/" TargetMode="External"/><Relationship Id="rId4" Type="http://schemas.openxmlformats.org/officeDocument/2006/relationships/hyperlink" Target="http://www.censa.org.uk/" TargetMode="External"/><Relationship Id="rId5" Type="http://schemas.openxmlformats.org/officeDocument/2006/relationships/hyperlink" Target="http://www.censa.org.uk/" TargetMode="External"/><Relationship Id="rId6" Type="http://schemas.openxmlformats.org/officeDocument/2006/relationships/hyperlink" Target="http://www.defra.gov.uk/environment/economy/business-efficiency/reporting/" TargetMode="External"/><Relationship Id="rId7" Type="http://schemas.openxmlformats.org/officeDocument/2006/relationships/hyperlink" Target="mailto:enviro.statistics@defra.gsi.gov.uk" TargetMode="External"/><Relationship Id="rId8" Type="http://schemas.openxmlformats.org/officeDocument/2006/relationships/vmlDrawing" Target="../drawings/vmlDrawing1.vml"/><Relationship Id="rId9" Type="http://schemas.openxmlformats.org/officeDocument/2006/relationships/comments" Target="../comments1.xml"/><Relationship Id="rId1" Type="http://schemas.openxmlformats.org/officeDocument/2006/relationships/hyperlink" Target="http://www.ons.gov.uk/ons/guide-method/classifications/archived-standard-classifications/uk-standard-industrial-classification-1992--sic92-/index.html" TargetMode="External"/><Relationship Id="rId2" Type="http://schemas.openxmlformats.org/officeDocument/2006/relationships/hyperlink" Target="mailto:Enviro.Statistics@defra.gsi.gov.uk" TargetMode="External"/></Relationships>
</file>

<file path=xl/worksheets/_rels/sheet16.xml.rels><?xml version="1.0" encoding="UTF-8" standalone="yes"?>
<Relationships xmlns="http://schemas.openxmlformats.org/package/2006/relationships"><Relationship Id="rId11" Type="http://schemas.openxmlformats.org/officeDocument/2006/relationships/hyperlink" Target="http://www.wrap.org.uk/content/environmental-and-economic-benefits-re-use" TargetMode="External"/><Relationship Id="rId12" Type="http://schemas.openxmlformats.org/officeDocument/2006/relationships/vmlDrawing" Target="../drawings/vmlDrawing2.vml"/><Relationship Id="rId13" Type="http://schemas.openxmlformats.org/officeDocument/2006/relationships/comments" Target="../comments2.xml"/><Relationship Id="rId1" Type="http://schemas.openxmlformats.org/officeDocument/2006/relationships/hyperlink" Target="http://www.wrap.org.uk/" TargetMode="External"/><Relationship Id="rId2" Type="http://schemas.openxmlformats.org/officeDocument/2006/relationships/hyperlink" Target="http://www.ghgprotocol.org/standards/corporate-standard" TargetMode="External"/><Relationship Id="rId3" Type="http://schemas.openxmlformats.org/officeDocument/2006/relationships/hyperlink" Target="http://www.defra.gov.uk/environment/economy/business-efficiency/reporting/" TargetMode="External"/><Relationship Id="rId4" Type="http://schemas.openxmlformats.org/officeDocument/2006/relationships/hyperlink" Target="http://www.defra.gov.uk/environment/economy/business-efficiency/reporting/" TargetMode="External"/><Relationship Id="rId5" Type="http://schemas.openxmlformats.org/officeDocument/2006/relationships/hyperlink" Target="http://www.defra.gov.uk/environment/economy/business-efficiency/reporting/" TargetMode="External"/><Relationship Id="rId6" Type="http://schemas.openxmlformats.org/officeDocument/2006/relationships/hyperlink" Target="http://www.defra.gov.uk/environment/economy/business-efficiency/reporting/" TargetMode="External"/><Relationship Id="rId7" Type="http://schemas.openxmlformats.org/officeDocument/2006/relationships/hyperlink" Target="http://www.ghgprotocol.org/standards/corporate-standard" TargetMode="External"/><Relationship Id="rId8" Type="http://schemas.openxmlformats.org/officeDocument/2006/relationships/hyperlink" Target="http://envirowise.wrap.org.uk/uk/Our-Services/Publications/GG414-Measuring-to-manage-the-key-to-reducing-waste-costs.html" TargetMode="External"/><Relationship Id="rId9" Type="http://schemas.openxmlformats.org/officeDocument/2006/relationships/hyperlink" Target="http://www.defra.gov.uk/publications/files/pb13548-economic-principles-wr110613.pdf" TargetMode="External"/><Relationship Id="rId10" Type="http://schemas.openxmlformats.org/officeDocument/2006/relationships/hyperlink" Target="http://www.defra.gov.uk/environment/economy/business-efficiency/reporting/"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www.defra.gov.uk/environment/economy/business-efficiency/reporting/" TargetMode="External"/><Relationship Id="rId12" Type="http://schemas.openxmlformats.org/officeDocument/2006/relationships/hyperlink" Target="http://iet.jrc.ec.europa.eu/about-jec/" TargetMode="External"/><Relationship Id="rId13" Type="http://schemas.openxmlformats.org/officeDocument/2006/relationships/hyperlink" Target="http://carboncalculator.direct.gov.uk/index.html" TargetMode="External"/><Relationship Id="rId14" Type="http://schemas.openxmlformats.org/officeDocument/2006/relationships/hyperlink" Target="http://www.defra.gov.uk/environment/economy/business-efficiency/reporting" TargetMode="External"/><Relationship Id="rId15" Type="http://schemas.openxmlformats.org/officeDocument/2006/relationships/drawing" Target="../drawings/drawing2.xml"/><Relationship Id="rId1" Type="http://schemas.openxmlformats.org/officeDocument/2006/relationships/hyperlink" Target="http://carboncalculator.direct.gov.uk/index.html" TargetMode="External"/><Relationship Id="rId2" Type="http://schemas.openxmlformats.org/officeDocument/2006/relationships/hyperlink" Target="http://www.defra.gov.uk/environment/economy/business-efficiency/reporting" TargetMode="External"/><Relationship Id="rId3" Type="http://schemas.openxmlformats.org/officeDocument/2006/relationships/hyperlink" Target="http://www.environment-agency.gov.uk/business/topics/pollution/32232.aspx" TargetMode="External"/><Relationship Id="rId4" Type="http://schemas.openxmlformats.org/officeDocument/2006/relationships/hyperlink" Target="http://www.decc.gov.uk/en/content/cms/what_we_do/change_energy/tackling_clima/ccas/ccas.aspx" TargetMode="External"/><Relationship Id="rId5" Type="http://schemas.openxmlformats.org/officeDocument/2006/relationships/hyperlink" Target="http://www.environment-agency.gov.uk/business/topics/pollution/126698.aspx" TargetMode="External"/><Relationship Id="rId6" Type="http://schemas.openxmlformats.org/officeDocument/2006/relationships/hyperlink" Target="mailto:ghgreporting@defra.gsi.gov.uk" TargetMode="External"/><Relationship Id="rId7" Type="http://schemas.openxmlformats.org/officeDocument/2006/relationships/hyperlink" Target="http://www.carbontrust.com/client-services/footprinting/measurement" TargetMode="External"/><Relationship Id="rId8" Type="http://schemas.openxmlformats.org/officeDocument/2006/relationships/hyperlink" Target="http://www.bsigroup.com/en/Standards-and-Publications/How-we-can-help-you/Professional-Standards-Service/PAS-2050/PAS-2050/" TargetMode="External"/><Relationship Id="rId9" Type="http://schemas.openxmlformats.org/officeDocument/2006/relationships/hyperlink" Target="http://www.defra.gov.uk/environment/economy/business-efficiency/reporting/" TargetMode="External"/><Relationship Id="rId10" Type="http://schemas.openxmlformats.org/officeDocument/2006/relationships/hyperlink" Target="http://webarchive.nationalarchives.gov.uk/20110503201342/http:/www.dft.gov.uk/pgr/sustainable/greenhousegasemissions/"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www.decc.gov.uk/en/content/cms/statistics/energy_stats/source/renewables/renewables.aspx" TargetMode="External"/><Relationship Id="rId12" Type="http://schemas.openxmlformats.org/officeDocument/2006/relationships/hyperlink" Target="http://eur-lex.europa.eu/LexUriServ/LexUriServ.do?uri=OJ:L:2000:332:0091:0111:EN:PDF" TargetMode="External"/><Relationship Id="rId1" Type="http://schemas.openxmlformats.org/officeDocument/2006/relationships/hyperlink" Target="http://iet.jrc.ec.europa.eu/about-jec/downloads" TargetMode="External"/><Relationship Id="rId2" Type="http://schemas.openxmlformats.org/officeDocument/2006/relationships/hyperlink" Target="http://iet.jrc.ec.europa.eu/about-jec/" TargetMode="External"/><Relationship Id="rId3" Type="http://schemas.openxmlformats.org/officeDocument/2006/relationships/hyperlink" Target="http://www.decc.gov.uk/en/content/cms/statistics/publications/dukes/dukes.aspx" TargetMode="External"/><Relationship Id="rId4" Type="http://schemas.openxmlformats.org/officeDocument/2006/relationships/hyperlink" Target="http://naei.defra.gov.uk/" TargetMode="External"/><Relationship Id="rId5" Type="http://schemas.openxmlformats.org/officeDocument/2006/relationships/hyperlink" Target="http://www.dft.gov.uk/topics/sustainable/biofuels/rtfo/" TargetMode="External"/><Relationship Id="rId6" Type="http://schemas.openxmlformats.org/officeDocument/2006/relationships/hyperlink" Target="http://www.decc.gov.uk/en/content/cms/statistics/energy_stats/source/renewables/renewables.aspx" TargetMode="External"/><Relationship Id="rId7" Type="http://schemas.openxmlformats.org/officeDocument/2006/relationships/hyperlink" Target="http://www.transco.co.uk/services/cvalue/cvinfo.htm" TargetMode="External"/><Relationship Id="rId8" Type="http://schemas.openxmlformats.org/officeDocument/2006/relationships/hyperlink" Target="http://www.defra.gov.uk/environment/economy/business-efficiency/reporting/" TargetMode="External"/><Relationship Id="rId9" Type="http://schemas.openxmlformats.org/officeDocument/2006/relationships/hyperlink" Target="http://iet.jrc.ec.europa.eu/about-jec/downloads" TargetMode="External"/><Relationship Id="rId10" Type="http://schemas.openxmlformats.org/officeDocument/2006/relationships/hyperlink" Target="http://www.dft.gov.uk/topics/sustainable/biofuels/rtfo/"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defra.gov.uk/environment/economy/business-efficiency/report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defra.gov.uk/environment/economy/business-efficiency/reporting/" TargetMode="External"/><Relationship Id="rId4" Type="http://schemas.openxmlformats.org/officeDocument/2006/relationships/hyperlink" Target="http://www.decc.gov.uk/en/content/cms/statistics/publications/dukes/dukes.aspx" TargetMode="External"/><Relationship Id="rId5" Type="http://schemas.openxmlformats.org/officeDocument/2006/relationships/hyperlink" Target="http://www.defra.gov.uk/environment/economy/business-efficiency/reporting/" TargetMode="External"/><Relationship Id="rId6" Type="http://schemas.openxmlformats.org/officeDocument/2006/relationships/hyperlink" Target="http://www.defra.gov.uk/environment/economy/business-efficiency/reporting/" TargetMode="External"/><Relationship Id="rId7" Type="http://schemas.openxmlformats.org/officeDocument/2006/relationships/hyperlink" Target="http://naei.defra.gov.uk/" TargetMode="External"/><Relationship Id="rId1" Type="http://schemas.openxmlformats.org/officeDocument/2006/relationships/hyperlink" Target="http://www.defra.gov.uk/environment/economy/business-efficiency/reporting/" TargetMode="External"/><Relationship Id="rId2" Type="http://schemas.openxmlformats.org/officeDocument/2006/relationships/hyperlink" Target="http://www.defra.gov.uk/environment/economy/business-efficiency/reportin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ipcc-nggip.iges.or.jp/public/gl/invs1.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fluorocarbons.org/applications/commercial-refrigeration" TargetMode="External"/><Relationship Id="rId4" Type="http://schemas.openxmlformats.org/officeDocument/2006/relationships/hyperlink" Target="http://www.ior.org.uk/index.php" TargetMode="External"/><Relationship Id="rId1" Type="http://schemas.openxmlformats.org/officeDocument/2006/relationships/hyperlink" Target="http://www.defra.gov.uk/environment/economy/business-efficiency/reporting/" TargetMode="External"/><Relationship Id="rId2" Type="http://schemas.openxmlformats.org/officeDocument/2006/relationships/hyperlink" Target="http://www.ipcc.ch/ipccreports/ar4-wg1.htm" TargetMode="External"/></Relationships>
</file>

<file path=xl/worksheets/_rels/sheet8.xml.rels><?xml version="1.0" encoding="UTF-8" standalone="yes"?>
<Relationships xmlns="http://schemas.openxmlformats.org/package/2006/relationships"><Relationship Id="rId9" Type="http://schemas.openxmlformats.org/officeDocument/2006/relationships/hyperlink" Target="http://www.dft.gov.uk/topics/sustainable/biofuels/rtfo/" TargetMode="External"/><Relationship Id="rId20" Type="http://schemas.openxmlformats.org/officeDocument/2006/relationships/hyperlink" Target="http://www.tfl.gov.uk/assets/downloads/corporate/tfl-health-safety-and-environment-report-2011.pdf" TargetMode="External"/><Relationship Id="rId21" Type="http://schemas.openxmlformats.org/officeDocument/2006/relationships/hyperlink" Target="http://naei.defra.gov.uk/" TargetMode="External"/><Relationship Id="rId22" Type="http://schemas.openxmlformats.org/officeDocument/2006/relationships/hyperlink" Target="http://elib.dlr.de/19906/1/s13.pdf" TargetMode="External"/><Relationship Id="rId23" Type="http://schemas.openxmlformats.org/officeDocument/2006/relationships/hyperlink" Target="http://www.ipcc.ch/ipccreports/sres/aviation/121.htm" TargetMode="External"/><Relationship Id="rId24" Type="http://schemas.openxmlformats.org/officeDocument/2006/relationships/hyperlink" Target="http://www.eea.europa.eu/publications/emep-eea-emission-inventory-guidebook-2009" TargetMode="External"/><Relationship Id="rId25" Type="http://schemas.openxmlformats.org/officeDocument/2006/relationships/hyperlink" Target="http://naei.defra.gov.uk/" TargetMode="External"/><Relationship Id="rId26" Type="http://schemas.openxmlformats.org/officeDocument/2006/relationships/hyperlink" Target="http://www.defra.gov.uk/environment/economy/business-efficiency/reporting/" TargetMode="External"/><Relationship Id="rId27" Type="http://schemas.openxmlformats.org/officeDocument/2006/relationships/hyperlink" Target="http://www.defra.gov.uk/environment/economy/business-efficiency/reporting/" TargetMode="External"/><Relationship Id="rId10" Type="http://schemas.openxmlformats.org/officeDocument/2006/relationships/hyperlink" Target="http://www.decc.gov.uk/en/content/cms/statistics/energy_stats/source/renewables/renewables.aspx" TargetMode="External"/><Relationship Id="rId11" Type="http://schemas.openxmlformats.org/officeDocument/2006/relationships/hyperlink" Target="http://naei.defra.gov.uk/" TargetMode="External"/><Relationship Id="rId12" Type="http://schemas.openxmlformats.org/officeDocument/2006/relationships/hyperlink" Target="http://naei.defra.gov.uk/" TargetMode="External"/><Relationship Id="rId13" Type="http://schemas.openxmlformats.org/officeDocument/2006/relationships/hyperlink" Target="http://naei.defra.gov.uk/" TargetMode="External"/><Relationship Id="rId14" Type="http://schemas.openxmlformats.org/officeDocument/2006/relationships/hyperlink" Target="http://www.clear-offset.com/" TargetMode="External"/><Relationship Id="rId15" Type="http://schemas.openxmlformats.org/officeDocument/2006/relationships/hyperlink" Target="http://naei.defra.gov.uk/" TargetMode="External"/><Relationship Id="rId16" Type="http://schemas.openxmlformats.org/officeDocument/2006/relationships/hyperlink" Target="http://www.nationalexpressgroup.com/ourway/climatechange.aspx" TargetMode="External"/><Relationship Id="rId17" Type="http://schemas.openxmlformats.org/officeDocument/2006/relationships/hyperlink" Target="http://www.rail-reg.gov.uk/server/show/nav.2026" TargetMode="External"/><Relationship Id="rId18" Type="http://schemas.openxmlformats.org/officeDocument/2006/relationships/hyperlink" Target="http://www.eurostar.com/UK/uk/leisure/about_eurostar/environment/greener_than_flying.jsp" TargetMode="External"/><Relationship Id="rId19" Type="http://schemas.openxmlformats.org/officeDocument/2006/relationships/hyperlink" Target="http://www.tfl.gov.uk/assets/downloads/corporate/tfl-health-safety-and-environment-report-2011.pdf" TargetMode="External"/><Relationship Id="rId1" Type="http://schemas.openxmlformats.org/officeDocument/2006/relationships/hyperlink" Target="http://www.decc.gov.uk/en/content/cms/statistics/publications/dukes/dukes.aspx" TargetMode="External"/><Relationship Id="rId2" Type="http://schemas.openxmlformats.org/officeDocument/2006/relationships/hyperlink" Target="http://iet.jrc.ec.europa.eu/about-jec/" TargetMode="External"/><Relationship Id="rId3" Type="http://schemas.openxmlformats.org/officeDocument/2006/relationships/hyperlink" Target="http://www.defra.gov.uk/environment/economy/business-efficiency/reporting/" TargetMode="External"/><Relationship Id="rId4" Type="http://schemas.openxmlformats.org/officeDocument/2006/relationships/hyperlink" Target="http://www.defra.gov.uk/environment/economy/business-efficiency/reporting/" TargetMode="External"/><Relationship Id="rId5" Type="http://schemas.openxmlformats.org/officeDocument/2006/relationships/hyperlink" Target="http://www.networkrail.co.uk/aspx/3828.aspx" TargetMode="External"/><Relationship Id="rId6" Type="http://schemas.openxmlformats.org/officeDocument/2006/relationships/hyperlink" Target="http://naei.defra.gov.uk/" TargetMode="External"/><Relationship Id="rId7" Type="http://schemas.openxmlformats.org/officeDocument/2006/relationships/hyperlink" Target="http://www.dft.gov.uk/statistics/releases/national-travel-survey-2010/" TargetMode="External"/><Relationship Id="rId8" Type="http://schemas.openxmlformats.org/officeDocument/2006/relationships/hyperlink" Target="http://www.dft.gov.uk/topics/sustainable/biofuels/rtfo/"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www.networkrail.co.uk/aspx/3828.aspx" TargetMode="External"/><Relationship Id="rId20" Type="http://schemas.openxmlformats.org/officeDocument/2006/relationships/hyperlink" Target="http://naei.defra.gov.uk/" TargetMode="External"/><Relationship Id="rId10" Type="http://schemas.openxmlformats.org/officeDocument/2006/relationships/hyperlink" Target="http://naei.defra.gov.uk/" TargetMode="External"/><Relationship Id="rId11" Type="http://schemas.openxmlformats.org/officeDocument/2006/relationships/hyperlink" Target="http://www.decc.gov.uk/en/content/cms/statistics/publications/dukes/dukes.aspx" TargetMode="External"/><Relationship Id="rId12" Type="http://schemas.openxmlformats.org/officeDocument/2006/relationships/hyperlink" Target="http://www.dft.gov.uk/topics/sustainable/biofuels/rtfo/" TargetMode="External"/><Relationship Id="rId13" Type="http://schemas.openxmlformats.org/officeDocument/2006/relationships/hyperlink" Target="http://www.decc.gov.uk/en/content/cms/statistics/energy_stats/source/renewables/renewables.aspx" TargetMode="External"/><Relationship Id="rId14" Type="http://schemas.openxmlformats.org/officeDocument/2006/relationships/hyperlink" Target="http://naei.defra.gov.uk/" TargetMode="External"/><Relationship Id="rId15" Type="http://schemas.openxmlformats.org/officeDocument/2006/relationships/hyperlink" Target="http://naei.defra.gov.uk/" TargetMode="External"/><Relationship Id="rId16" Type="http://schemas.openxmlformats.org/officeDocument/2006/relationships/hyperlink" Target="http://naei.defra.gov.uk/" TargetMode="External"/><Relationship Id="rId17" Type="http://schemas.openxmlformats.org/officeDocument/2006/relationships/hyperlink" Target="http://naei.defra.gov.uk/" TargetMode="External"/><Relationship Id="rId18" Type="http://schemas.openxmlformats.org/officeDocument/2006/relationships/hyperlink" Target="http://naei.defra.gov.uk/" TargetMode="External"/><Relationship Id="rId19" Type="http://schemas.openxmlformats.org/officeDocument/2006/relationships/hyperlink" Target="http://naei.defra.gov.uk/" TargetMode="External"/><Relationship Id="rId1" Type="http://schemas.openxmlformats.org/officeDocument/2006/relationships/hyperlink" Target="http://www.dft.gov.uk/statistics/series/road-freight/" TargetMode="External"/><Relationship Id="rId2" Type="http://schemas.openxmlformats.org/officeDocument/2006/relationships/hyperlink" Target="http://www.rail-reg.gov.uk/server/show/nav.2026" TargetMode="External"/><Relationship Id="rId3" Type="http://schemas.openxmlformats.org/officeDocument/2006/relationships/hyperlink" Target="http://www.defra.gov.uk/environment/economy/business-efficiency/reporting/" TargetMode="External"/><Relationship Id="rId4" Type="http://schemas.openxmlformats.org/officeDocument/2006/relationships/hyperlink" Target="http://www.imo.org/blast/blastDataHelper.asp?data_id=27795&amp;filename=GHGStudyFINAL.pdf" TargetMode="External"/><Relationship Id="rId5" Type="http://schemas.openxmlformats.org/officeDocument/2006/relationships/hyperlink" Target="http://www.ghgprotocol.org/standards/corporate-standard" TargetMode="External"/><Relationship Id="rId6" Type="http://schemas.openxmlformats.org/officeDocument/2006/relationships/hyperlink" Target="http://www.dft.gov.uk/topics/sustainable/biofuels/rtfo/" TargetMode="External"/><Relationship Id="rId7" Type="http://schemas.openxmlformats.org/officeDocument/2006/relationships/hyperlink" Target="http://iet.jrc.ec.europa.eu/about-jec/" TargetMode="External"/><Relationship Id="rId8" Type="http://schemas.openxmlformats.org/officeDocument/2006/relationships/hyperlink" Target="http://www.defra.gov.uk/environment/economy/business-efficiency/repor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B2:P60"/>
  <sheetViews>
    <sheetView showGridLines="0" showRowColHeaders="0" tabSelected="1" workbookViewId="0">
      <selection activeCell="C15" sqref="C15"/>
    </sheetView>
  </sheetViews>
  <sheetFormatPr baseColWidth="10" defaultColWidth="9.1640625" defaultRowHeight="12" x14ac:dyDescent="0"/>
  <cols>
    <col min="1" max="2" width="9.1640625" style="8"/>
    <col min="3" max="3" width="20.5" style="8" customWidth="1"/>
    <col min="4" max="4" width="5.6640625" style="8" customWidth="1"/>
    <col min="5" max="11" width="9.1640625" style="8"/>
    <col min="12" max="12" width="3.6640625" style="8" customWidth="1"/>
    <col min="13" max="16384" width="9.1640625" style="8"/>
  </cols>
  <sheetData>
    <row r="2" spans="2:16" ht="17">
      <c r="B2" s="488"/>
      <c r="D2" s="31"/>
    </row>
    <row r="3" spans="2:16" ht="17">
      <c r="B3" s="28"/>
    </row>
    <row r="4" spans="2:16">
      <c r="B4" s="29"/>
    </row>
    <row r="5" spans="2:16">
      <c r="B5" s="29"/>
    </row>
    <row r="6" spans="2:16">
      <c r="B6" s="29"/>
    </row>
    <row r="7" spans="2:16">
      <c r="B7" s="29"/>
    </row>
    <row r="8" spans="2:16" ht="17">
      <c r="B8" s="386" t="s">
        <v>1266</v>
      </c>
    </row>
    <row r="9" spans="2:16">
      <c r="B9" s="29"/>
    </row>
    <row r="10" spans="2:16" ht="15">
      <c r="B10" s="30" t="s">
        <v>852</v>
      </c>
    </row>
    <row r="11" spans="2:16" ht="15">
      <c r="B11" s="273" t="s">
        <v>473</v>
      </c>
    </row>
    <row r="13" spans="2:16">
      <c r="B13" s="349" t="s">
        <v>1183</v>
      </c>
      <c r="C13" s="962" t="s">
        <v>1265</v>
      </c>
      <c r="F13" s="960"/>
      <c r="G13" s="956"/>
      <c r="H13" s="956"/>
      <c r="I13" s="956"/>
      <c r="J13" s="956"/>
      <c r="K13" s="956"/>
      <c r="L13" s="956"/>
      <c r="M13" s="956"/>
      <c r="N13" s="956"/>
      <c r="O13" s="956"/>
      <c r="P13" s="956"/>
    </row>
    <row r="14" spans="2:16">
      <c r="B14" s="349" t="s">
        <v>1182</v>
      </c>
      <c r="C14" s="962">
        <v>1</v>
      </c>
      <c r="D14" s="14"/>
      <c r="E14" s="14"/>
      <c r="F14" s="961"/>
      <c r="G14" s="956"/>
      <c r="H14" s="956"/>
      <c r="I14" s="956"/>
      <c r="J14" s="956"/>
      <c r="K14" s="956"/>
      <c r="L14" s="956"/>
      <c r="M14" s="956"/>
      <c r="N14" s="956"/>
      <c r="O14" s="956"/>
      <c r="P14" s="956"/>
    </row>
    <row r="15" spans="2:16">
      <c r="B15" s="349" t="s">
        <v>751</v>
      </c>
      <c r="C15" s="963">
        <v>41057</v>
      </c>
      <c r="F15" s="955"/>
      <c r="G15" s="956"/>
      <c r="H15" s="956"/>
      <c r="I15" s="956"/>
      <c r="J15" s="956"/>
      <c r="K15" s="956"/>
      <c r="L15" s="956"/>
      <c r="M15" s="956"/>
      <c r="N15" s="956"/>
      <c r="O15" s="956"/>
      <c r="P15" s="956"/>
    </row>
    <row r="16" spans="2:16">
      <c r="F16" s="955"/>
      <c r="G16" s="956"/>
      <c r="H16" s="956"/>
      <c r="I16" s="956"/>
      <c r="J16" s="956"/>
      <c r="K16" s="956"/>
      <c r="L16" s="956"/>
      <c r="M16" s="956"/>
      <c r="N16" s="956"/>
      <c r="O16" s="956"/>
      <c r="P16" s="956"/>
    </row>
    <row r="18" spans="2:13">
      <c r="B18" s="49" t="s">
        <v>1117</v>
      </c>
      <c r="C18" s="567" t="s">
        <v>1118</v>
      </c>
    </row>
    <row r="19" spans="2:13" s="44" customFormat="1" ht="8">
      <c r="C19" s="50"/>
    </row>
    <row r="20" spans="2:13">
      <c r="C20" s="45" t="s">
        <v>321</v>
      </c>
      <c r="D20" s="10" t="s">
        <v>319</v>
      </c>
      <c r="E20" s="47" t="s">
        <v>317</v>
      </c>
    </row>
    <row r="21" spans="2:13" s="44" customFormat="1" ht="8">
      <c r="C21" s="50"/>
    </row>
    <row r="22" spans="2:13">
      <c r="C22" s="46" t="s">
        <v>322</v>
      </c>
      <c r="D22" s="10" t="s">
        <v>319</v>
      </c>
      <c r="E22" s="47" t="s">
        <v>320</v>
      </c>
    </row>
    <row r="23" spans="2:13" s="44" customFormat="1" ht="8">
      <c r="C23" s="50"/>
    </row>
    <row r="24" spans="2:13">
      <c r="C24" s="48" t="s">
        <v>323</v>
      </c>
      <c r="D24" s="41" t="s">
        <v>319</v>
      </c>
      <c r="E24" s="42" t="s">
        <v>318</v>
      </c>
    </row>
    <row r="26" spans="2:13" s="534" customFormat="1">
      <c r="C26" s="567" t="s">
        <v>1119</v>
      </c>
    </row>
    <row r="27" spans="2:13" s="44" customFormat="1" ht="8">
      <c r="C27" s="50"/>
    </row>
    <row r="28" spans="2:13" s="208" customFormat="1">
      <c r="C28" s="560" t="s">
        <v>747</v>
      </c>
      <c r="D28" s="547" t="s">
        <v>319</v>
      </c>
      <c r="E28" s="1057" t="s">
        <v>752</v>
      </c>
      <c r="F28" s="1057"/>
      <c r="G28" s="1057"/>
      <c r="H28" s="1057"/>
      <c r="I28" s="1057"/>
      <c r="J28" s="1057"/>
      <c r="K28" s="1057"/>
      <c r="L28" s="1057"/>
      <c r="M28" s="1057"/>
    </row>
    <row r="29" spans="2:13" s="208" customFormat="1">
      <c r="C29" s="561"/>
      <c r="E29" s="1057"/>
      <c r="F29" s="1057"/>
      <c r="G29" s="1057"/>
      <c r="H29" s="1057"/>
      <c r="I29" s="1057"/>
      <c r="J29" s="1057"/>
      <c r="K29" s="1057"/>
      <c r="L29" s="1057"/>
      <c r="M29" s="1057"/>
    </row>
    <row r="30" spans="2:13" s="214" customFormat="1" ht="7">
      <c r="E30" s="1057"/>
      <c r="F30" s="1057"/>
      <c r="G30" s="1057"/>
      <c r="H30" s="1057"/>
      <c r="I30" s="1057"/>
      <c r="J30" s="1057"/>
      <c r="K30" s="1057"/>
      <c r="L30" s="1057"/>
      <c r="M30" s="1057"/>
    </row>
    <row r="31" spans="2:13" s="208" customFormat="1">
      <c r="C31" s="562" t="s">
        <v>748</v>
      </c>
      <c r="D31" s="547" t="s">
        <v>319</v>
      </c>
      <c r="E31" s="1057" t="s">
        <v>753</v>
      </c>
      <c r="F31" s="1057"/>
      <c r="G31" s="1057"/>
      <c r="H31" s="1057"/>
      <c r="I31" s="1057"/>
      <c r="J31" s="1057"/>
      <c r="K31" s="1057"/>
      <c r="L31" s="1057"/>
      <c r="M31" s="1057"/>
    </row>
    <row r="32" spans="2:13" s="208" customFormat="1">
      <c r="C32" s="561"/>
      <c r="E32" s="1057"/>
      <c r="F32" s="1057"/>
      <c r="G32" s="1057"/>
      <c r="H32" s="1057"/>
      <c r="I32" s="1057"/>
      <c r="J32" s="1057"/>
      <c r="K32" s="1057"/>
      <c r="L32" s="1057"/>
      <c r="M32" s="1057"/>
    </row>
    <row r="33" spans="3:13" s="214" customFormat="1" ht="7">
      <c r="E33" s="1057"/>
      <c r="F33" s="1057"/>
      <c r="G33" s="1057"/>
      <c r="H33" s="1057"/>
      <c r="I33" s="1057"/>
      <c r="J33" s="1057"/>
      <c r="K33" s="1057"/>
      <c r="L33" s="1057"/>
      <c r="M33" s="1057"/>
    </row>
    <row r="34" spans="3:13" s="208" customFormat="1">
      <c r="C34" s="563" t="s">
        <v>749</v>
      </c>
      <c r="D34" s="547" t="s">
        <v>319</v>
      </c>
      <c r="E34" s="1057" t="s">
        <v>754</v>
      </c>
      <c r="F34" s="1057"/>
      <c r="G34" s="1057"/>
      <c r="H34" s="1057"/>
      <c r="I34" s="1057"/>
      <c r="J34" s="1057"/>
      <c r="K34" s="1057"/>
      <c r="L34" s="1057"/>
      <c r="M34" s="1057"/>
    </row>
    <row r="35" spans="3:13" s="208" customFormat="1">
      <c r="C35" s="561"/>
      <c r="E35" s="1057"/>
      <c r="F35" s="1057"/>
      <c r="G35" s="1057"/>
      <c r="H35" s="1057"/>
      <c r="I35" s="1057"/>
      <c r="J35" s="1057"/>
      <c r="K35" s="1057"/>
      <c r="L35" s="1057"/>
      <c r="M35" s="1057"/>
    </row>
    <row r="36" spans="3:13" s="214" customFormat="1" ht="7">
      <c r="E36" s="1057"/>
      <c r="F36" s="1057"/>
      <c r="G36" s="1057"/>
      <c r="H36" s="1057"/>
      <c r="I36" s="1057"/>
      <c r="J36" s="1057"/>
      <c r="K36" s="1057"/>
      <c r="L36" s="1057"/>
      <c r="M36" s="1057"/>
    </row>
    <row r="37" spans="3:13" s="208" customFormat="1">
      <c r="C37" s="564" t="s">
        <v>750</v>
      </c>
      <c r="D37" s="547" t="s">
        <v>319</v>
      </c>
      <c r="E37" s="1057" t="s">
        <v>755</v>
      </c>
      <c r="F37" s="1057"/>
      <c r="G37" s="1057"/>
      <c r="H37" s="1057"/>
      <c r="I37" s="1057"/>
      <c r="J37" s="1057"/>
      <c r="K37" s="1057"/>
      <c r="L37" s="1057"/>
      <c r="M37" s="1057"/>
    </row>
    <row r="38" spans="3:13" s="208" customFormat="1">
      <c r="C38" s="561"/>
      <c r="E38" s="1057"/>
      <c r="F38" s="1057"/>
      <c r="G38" s="1057"/>
      <c r="H38" s="1057"/>
      <c r="I38" s="1057"/>
      <c r="J38" s="1057"/>
      <c r="K38" s="1057"/>
      <c r="L38" s="1057"/>
      <c r="M38" s="1057"/>
    </row>
    <row r="39" spans="3:13" s="214" customFormat="1" ht="7">
      <c r="E39" s="1057"/>
      <c r="F39" s="1057"/>
      <c r="G39" s="1057"/>
      <c r="H39" s="1057"/>
      <c r="I39" s="1057"/>
      <c r="J39" s="1057"/>
      <c r="K39" s="1057"/>
      <c r="L39" s="1057"/>
      <c r="M39" s="1057"/>
    </row>
    <row r="40" spans="3:13" s="208" customFormat="1" ht="12.75" customHeight="1">
      <c r="C40" s="565" t="s">
        <v>756</v>
      </c>
      <c r="D40" s="547" t="s">
        <v>319</v>
      </c>
      <c r="E40" s="1057" t="s">
        <v>1223</v>
      </c>
      <c r="F40" s="1057"/>
      <c r="G40" s="1057"/>
      <c r="H40" s="1057"/>
      <c r="I40" s="1057"/>
      <c r="J40" s="1057"/>
      <c r="K40" s="1057"/>
      <c r="L40" s="1057"/>
      <c r="M40" s="1057"/>
    </row>
    <row r="41" spans="3:13" s="208" customFormat="1">
      <c r="C41" s="561"/>
      <c r="E41" s="1057"/>
      <c r="F41" s="1057"/>
      <c r="G41" s="1057"/>
      <c r="H41" s="1057"/>
      <c r="I41" s="1057"/>
      <c r="J41" s="1057"/>
      <c r="K41" s="1057"/>
      <c r="L41" s="1057"/>
      <c r="M41" s="1057"/>
    </row>
    <row r="42" spans="3:13" s="214" customFormat="1" ht="7">
      <c r="E42" s="1057"/>
      <c r="F42" s="1057"/>
      <c r="G42" s="1057"/>
      <c r="H42" s="1057"/>
      <c r="I42" s="1057"/>
      <c r="J42" s="1057"/>
      <c r="K42" s="1057"/>
      <c r="L42" s="1057"/>
      <c r="M42" s="1057"/>
    </row>
    <row r="43" spans="3:13" s="208" customFormat="1">
      <c r="C43" s="566" t="s">
        <v>987</v>
      </c>
      <c r="D43" s="547" t="s">
        <v>319</v>
      </c>
      <c r="E43" s="1057" t="s">
        <v>1120</v>
      </c>
      <c r="F43" s="1057"/>
      <c r="G43" s="1057"/>
      <c r="H43" s="1057"/>
      <c r="I43" s="1057"/>
      <c r="J43" s="1057"/>
      <c r="K43" s="1057"/>
      <c r="L43" s="1057"/>
      <c r="M43" s="1057"/>
    </row>
    <row r="44" spans="3:13">
      <c r="E44" s="1057"/>
      <c r="F44" s="1057"/>
      <c r="G44" s="1057"/>
      <c r="H44" s="1057"/>
      <c r="I44" s="1057"/>
      <c r="J44" s="1057"/>
      <c r="K44" s="1057"/>
      <c r="L44" s="1057"/>
      <c r="M44" s="1057"/>
    </row>
    <row r="45" spans="3:13" s="214" customFormat="1" ht="7">
      <c r="E45" s="1057"/>
      <c r="F45" s="1057"/>
      <c r="G45" s="1057"/>
      <c r="H45" s="1057"/>
      <c r="I45" s="1057"/>
      <c r="J45" s="1057"/>
      <c r="K45" s="1057"/>
      <c r="L45" s="1057"/>
      <c r="M45" s="1057"/>
    </row>
    <row r="46" spans="3:13">
      <c r="C46" s="571" t="s">
        <v>986</v>
      </c>
      <c r="D46" s="547" t="s">
        <v>319</v>
      </c>
      <c r="E46" s="1057" t="s">
        <v>1130</v>
      </c>
      <c r="F46" s="1057"/>
      <c r="G46" s="1057"/>
      <c r="H46" s="1057"/>
      <c r="I46" s="1057"/>
      <c r="J46" s="1057"/>
      <c r="K46" s="1057"/>
      <c r="L46" s="1057"/>
      <c r="M46" s="1057"/>
    </row>
    <row r="47" spans="3:13">
      <c r="D47" s="534"/>
      <c r="E47" s="1057"/>
      <c r="F47" s="1057"/>
      <c r="G47" s="1057"/>
      <c r="H47" s="1057"/>
      <c r="I47" s="1057"/>
      <c r="J47" s="1057"/>
      <c r="K47" s="1057"/>
      <c r="L47" s="1057"/>
      <c r="M47" s="1057"/>
    </row>
    <row r="48" spans="3:13">
      <c r="D48" s="214"/>
      <c r="E48" s="1057"/>
      <c r="F48" s="1057"/>
      <c r="G48" s="1057"/>
      <c r="H48" s="1057"/>
      <c r="I48" s="1057"/>
      <c r="J48" s="1057"/>
      <c r="K48" s="1057"/>
      <c r="L48" s="1057"/>
      <c r="M48" s="1057"/>
    </row>
    <row r="49" spans="2:13">
      <c r="B49" s="534"/>
      <c r="C49" s="534"/>
      <c r="D49" s="534"/>
      <c r="E49" s="1057"/>
      <c r="F49" s="1057"/>
      <c r="G49" s="1057"/>
      <c r="H49" s="1057"/>
      <c r="I49" s="1057"/>
      <c r="J49" s="1057"/>
      <c r="K49" s="1057"/>
      <c r="L49" s="1057"/>
      <c r="M49" s="1057"/>
    </row>
    <row r="60" spans="2:13">
      <c r="B60" s="25"/>
    </row>
  </sheetData>
  <sheetProtection password="DD98" sheet="1" objects="1" scenarios="1"/>
  <mergeCells count="7">
    <mergeCell ref="E46:M49"/>
    <mergeCell ref="E43:M45"/>
    <mergeCell ref="E28:M30"/>
    <mergeCell ref="E31:M33"/>
    <mergeCell ref="E34:M36"/>
    <mergeCell ref="E37:M39"/>
    <mergeCell ref="E40:M42"/>
  </mergeCells>
  <phoneticPr fontId="0" type="noConversion"/>
  <pageMargins left="0.74803149606299213" right="0.74803149606299213" top="0.98425196850393704" bottom="0.78740157480314965" header="0.51181102362204722" footer="0.51181102362204722"/>
  <pageSetup paperSize="9" scale="72" orientation="portrait"/>
  <headerFooter>
    <oddFooter>Page &amp;P of &amp;N</oddFooter>
  </headerFooter>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365"/>
  <sheetViews>
    <sheetView showGridLines="0" showRowColHeaders="0" workbookViewId="0">
      <pane xSplit="1" ySplit="3" topLeftCell="B4" activePane="bottomRight" state="frozen"/>
      <selection pane="topRight"/>
      <selection pane="bottomLeft"/>
      <selection pane="bottomRight" activeCell="B4" sqref="B4"/>
    </sheetView>
  </sheetViews>
  <sheetFormatPr baseColWidth="10" defaultColWidth="9.1640625" defaultRowHeight="10" x14ac:dyDescent="0"/>
  <cols>
    <col min="1" max="1" width="11.5" style="220" customWidth="1"/>
    <col min="2" max="2" width="45.5" style="220" customWidth="1"/>
    <col min="3" max="3" width="9.5" style="220" bestFit="1" customWidth="1"/>
    <col min="4" max="4" width="2" style="220" bestFit="1" customWidth="1"/>
    <col min="5" max="5" width="14.83203125" style="220" bestFit="1" customWidth="1"/>
    <col min="6" max="6" width="2" style="220" bestFit="1" customWidth="1"/>
    <col min="7" max="7" width="14.5" style="220" bestFit="1" customWidth="1"/>
    <col min="8" max="8" width="2" style="220" bestFit="1" customWidth="1"/>
    <col min="9" max="9" width="13.5" style="220" bestFit="1" customWidth="1"/>
    <col min="10" max="10" width="2" style="220" bestFit="1" customWidth="1"/>
    <col min="11" max="11" width="26" style="220" customWidth="1"/>
    <col min="12" max="12" width="14.6640625" style="220" customWidth="1"/>
    <col min="13" max="13" width="2" style="220" customWidth="1"/>
    <col min="14" max="14" width="14.1640625" style="220" customWidth="1"/>
    <col min="15" max="15" width="9.83203125" style="220" customWidth="1"/>
    <col min="16" max="16" width="2.1640625" style="220" bestFit="1" customWidth="1"/>
    <col min="17" max="17" width="14.6640625" style="220" customWidth="1"/>
    <col min="18" max="16384" width="9.1640625" style="220"/>
  </cols>
  <sheetData>
    <row r="1" spans="1:45" s="218" customFormat="1" ht="15">
      <c r="A1" s="1289" t="s">
        <v>1621</v>
      </c>
      <c r="B1" s="1289"/>
      <c r="C1" s="1289"/>
      <c r="D1" s="1289"/>
      <c r="E1" s="1289"/>
      <c r="F1" s="1289"/>
      <c r="G1" s="1289"/>
      <c r="H1" s="1289"/>
      <c r="I1" s="1289"/>
      <c r="J1" s="1289"/>
      <c r="K1" s="1289"/>
      <c r="L1" s="1289"/>
      <c r="M1" s="1289"/>
      <c r="N1" s="1289"/>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17"/>
      <c r="AS1" s="217"/>
    </row>
    <row r="2" spans="1:45" ht="12">
      <c r="A2" s="36" t="s">
        <v>811</v>
      </c>
      <c r="B2" s="742">
        <v>41029</v>
      </c>
      <c r="C2" s="219"/>
      <c r="D2" s="219"/>
      <c r="E2" s="219"/>
      <c r="F2" s="219"/>
      <c r="G2" s="219"/>
      <c r="H2" s="219"/>
      <c r="I2" s="219"/>
      <c r="J2" s="219"/>
      <c r="K2" s="219"/>
      <c r="L2" s="219"/>
      <c r="M2" s="219"/>
      <c r="N2" s="219"/>
      <c r="O2" s="219"/>
      <c r="P2" s="219"/>
      <c r="Q2" s="219"/>
      <c r="R2" s="219"/>
      <c r="S2" s="219"/>
      <c r="T2" s="219"/>
      <c r="U2" s="219"/>
      <c r="V2" s="219"/>
      <c r="W2" s="219"/>
      <c r="X2" s="219"/>
      <c r="Y2" s="219"/>
      <c r="Z2" s="219"/>
      <c r="AA2" s="219"/>
      <c r="AB2" s="219"/>
      <c r="AC2" s="219"/>
      <c r="AD2" s="219"/>
      <c r="AE2" s="219"/>
      <c r="AF2" s="219"/>
      <c r="AG2" s="219"/>
      <c r="AH2" s="219"/>
      <c r="AI2" s="219"/>
      <c r="AJ2" s="219"/>
      <c r="AK2" s="219"/>
      <c r="AL2" s="219"/>
      <c r="AM2" s="219"/>
      <c r="AN2" s="219"/>
      <c r="AO2" s="219"/>
      <c r="AP2" s="219"/>
      <c r="AQ2" s="219"/>
      <c r="AR2" s="219"/>
      <c r="AS2" s="219"/>
    </row>
    <row r="3" spans="1:45" s="222" customFormat="1" ht="9">
      <c r="A3" s="221"/>
      <c r="B3" s="221"/>
      <c r="C3" s="221"/>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1"/>
      <c r="AH3" s="221"/>
      <c r="AI3" s="221"/>
      <c r="AJ3" s="221"/>
      <c r="AK3" s="221"/>
      <c r="AL3" s="221"/>
      <c r="AM3" s="221"/>
      <c r="AN3" s="221"/>
      <c r="AO3" s="221"/>
      <c r="AP3" s="221"/>
      <c r="AQ3" s="221"/>
      <c r="AR3" s="221"/>
      <c r="AS3" s="221"/>
    </row>
    <row r="4" spans="1:45" s="222" customFormat="1" ht="12">
      <c r="A4" s="221"/>
      <c r="B4" s="264" t="s">
        <v>500</v>
      </c>
      <c r="C4" s="221"/>
      <c r="D4" s="221"/>
      <c r="E4" s="221"/>
      <c r="F4" s="221"/>
      <c r="G4" s="221"/>
      <c r="H4" s="221"/>
      <c r="I4" s="221"/>
      <c r="J4" s="221"/>
      <c r="K4" s="221"/>
      <c r="L4" s="221"/>
      <c r="M4" s="221"/>
      <c r="N4" s="221"/>
      <c r="O4" s="221"/>
      <c r="P4" s="221"/>
      <c r="Q4" s="221"/>
      <c r="R4" s="221"/>
      <c r="S4" s="221"/>
      <c r="T4" s="221"/>
      <c r="U4" s="221"/>
      <c r="V4" s="221"/>
      <c r="W4" s="221"/>
      <c r="X4" s="221"/>
      <c r="Y4" s="221"/>
      <c r="Z4" s="221"/>
      <c r="AA4" s="221"/>
      <c r="AB4" s="221"/>
      <c r="AC4" s="221"/>
      <c r="AD4" s="221"/>
      <c r="AE4" s="221"/>
      <c r="AF4" s="221"/>
      <c r="AG4" s="221"/>
      <c r="AH4" s="221"/>
      <c r="AI4" s="221"/>
      <c r="AJ4" s="221"/>
      <c r="AK4" s="221"/>
      <c r="AL4" s="221"/>
      <c r="AM4" s="221"/>
      <c r="AN4" s="221"/>
      <c r="AO4" s="221"/>
      <c r="AP4" s="221"/>
      <c r="AQ4" s="221"/>
      <c r="AR4" s="221"/>
      <c r="AS4" s="221"/>
    </row>
    <row r="5" spans="1:45" s="246" customFormat="1" ht="8">
      <c r="A5" s="245"/>
      <c r="B5" s="245"/>
      <c r="C5" s="245"/>
      <c r="D5" s="245"/>
      <c r="E5" s="245"/>
      <c r="F5" s="245"/>
      <c r="G5" s="245"/>
      <c r="H5" s="245"/>
      <c r="I5" s="245"/>
      <c r="J5" s="245"/>
      <c r="K5" s="245"/>
      <c r="L5" s="245"/>
      <c r="M5" s="245"/>
      <c r="N5" s="245"/>
      <c r="O5" s="245"/>
      <c r="P5" s="245"/>
      <c r="Q5" s="245"/>
      <c r="R5" s="245"/>
      <c r="S5" s="245"/>
      <c r="T5" s="245"/>
      <c r="U5" s="245"/>
      <c r="V5" s="245"/>
      <c r="W5" s="245"/>
      <c r="X5" s="245"/>
      <c r="Y5" s="245"/>
      <c r="Z5" s="245"/>
      <c r="AA5" s="245"/>
      <c r="AB5" s="245"/>
      <c r="AC5" s="245"/>
      <c r="AD5" s="245"/>
      <c r="AE5" s="245"/>
      <c r="AF5" s="245"/>
      <c r="AG5" s="245"/>
      <c r="AH5" s="245"/>
      <c r="AI5" s="245"/>
      <c r="AJ5" s="245"/>
      <c r="AK5" s="245"/>
      <c r="AL5" s="245"/>
      <c r="AM5" s="245"/>
      <c r="AN5" s="245"/>
      <c r="AO5" s="245"/>
      <c r="AP5" s="245"/>
      <c r="AQ5" s="245"/>
      <c r="AR5" s="245"/>
      <c r="AS5" s="245"/>
    </row>
    <row r="6" spans="1:45" s="223" customFormat="1" ht="38.25" customHeight="1">
      <c r="A6" s="1009"/>
      <c r="B6" s="1274" t="s">
        <v>1622</v>
      </c>
      <c r="C6" s="1274"/>
      <c r="D6" s="1274"/>
      <c r="E6" s="1274"/>
      <c r="F6" s="1274"/>
      <c r="G6" s="1274"/>
      <c r="H6" s="1274"/>
      <c r="I6" s="1274"/>
      <c r="J6" s="1274"/>
      <c r="K6" s="1274"/>
      <c r="L6" s="1274"/>
      <c r="M6" s="1274"/>
      <c r="N6" s="1274"/>
      <c r="O6" s="784"/>
      <c r="P6" s="784"/>
      <c r="Q6" s="784"/>
      <c r="R6" s="784"/>
      <c r="S6" s="784"/>
      <c r="T6" s="784"/>
      <c r="U6" s="784"/>
      <c r="V6" s="784"/>
      <c r="W6" s="784"/>
      <c r="X6" s="784"/>
      <c r="Y6" s="784"/>
      <c r="Z6" s="784"/>
      <c r="AA6" s="784"/>
      <c r="AB6" s="784"/>
      <c r="AC6" s="784"/>
      <c r="AD6" s="784"/>
      <c r="AE6" s="784"/>
      <c r="AF6" s="784"/>
      <c r="AG6" s="784"/>
      <c r="AH6" s="784"/>
      <c r="AI6" s="784"/>
      <c r="AJ6" s="784"/>
      <c r="AK6" s="784"/>
      <c r="AL6" s="784"/>
      <c r="AM6" s="784"/>
      <c r="AN6" s="784"/>
      <c r="AO6" s="784"/>
      <c r="AP6" s="784"/>
      <c r="AQ6" s="784"/>
      <c r="AR6" s="784"/>
      <c r="AS6" s="784"/>
    </row>
    <row r="7" spans="1:45" s="222" customFormat="1" ht="9">
      <c r="A7" s="1010"/>
      <c r="B7" s="1010"/>
      <c r="C7" s="1010"/>
      <c r="D7" s="1010"/>
      <c r="E7" s="1010"/>
      <c r="F7" s="1010"/>
      <c r="G7" s="1010"/>
      <c r="H7" s="1010"/>
      <c r="I7" s="1010"/>
      <c r="J7" s="1010"/>
      <c r="K7" s="1010"/>
      <c r="L7" s="1010"/>
      <c r="M7" s="1010"/>
      <c r="N7" s="1010"/>
      <c r="O7" s="221"/>
      <c r="P7" s="221"/>
      <c r="Q7" s="221"/>
      <c r="R7" s="221"/>
      <c r="S7" s="221"/>
      <c r="T7" s="221"/>
      <c r="U7" s="221"/>
      <c r="V7" s="221"/>
      <c r="W7" s="221"/>
      <c r="X7" s="221"/>
      <c r="Y7" s="221"/>
      <c r="Z7" s="221"/>
      <c r="AA7" s="221"/>
      <c r="AB7" s="221"/>
      <c r="AC7" s="221"/>
      <c r="AD7" s="221"/>
      <c r="AE7" s="221"/>
      <c r="AF7" s="221"/>
      <c r="AG7" s="221"/>
      <c r="AH7" s="221"/>
      <c r="AI7" s="221"/>
      <c r="AJ7" s="221"/>
      <c r="AK7" s="221"/>
      <c r="AL7" s="221"/>
      <c r="AM7" s="221"/>
      <c r="AN7" s="221"/>
      <c r="AO7" s="221"/>
      <c r="AP7" s="221"/>
      <c r="AQ7" s="221"/>
      <c r="AR7" s="221"/>
      <c r="AS7" s="221"/>
    </row>
    <row r="8" spans="1:45" s="222" customFormat="1" ht="13">
      <c r="A8" s="1011" t="s">
        <v>171</v>
      </c>
      <c r="B8" s="1012" t="s">
        <v>158</v>
      </c>
      <c r="C8" s="943"/>
      <c r="D8" s="943"/>
      <c r="E8" s="943"/>
      <c r="F8" s="943"/>
      <c r="G8" s="943"/>
      <c r="H8" s="943"/>
      <c r="I8" s="943"/>
      <c r="J8" s="943"/>
      <c r="K8" s="943"/>
      <c r="L8" s="943"/>
      <c r="M8" s="943"/>
      <c r="N8" s="943"/>
      <c r="O8" s="221"/>
      <c r="P8" s="221"/>
      <c r="Q8" s="221"/>
      <c r="R8" s="221"/>
      <c r="S8" s="221"/>
      <c r="T8" s="221"/>
      <c r="U8" s="221"/>
      <c r="V8" s="221"/>
      <c r="W8" s="221"/>
      <c r="X8" s="221"/>
      <c r="Y8" s="221"/>
      <c r="Z8" s="221"/>
      <c r="AA8" s="221"/>
      <c r="AB8" s="221"/>
      <c r="AC8" s="221"/>
      <c r="AD8" s="221"/>
      <c r="AE8" s="221"/>
      <c r="AF8" s="221"/>
      <c r="AG8" s="221"/>
      <c r="AH8" s="221"/>
      <c r="AI8" s="221"/>
      <c r="AJ8" s="221"/>
      <c r="AK8" s="221"/>
      <c r="AL8" s="221"/>
      <c r="AM8" s="221"/>
      <c r="AN8" s="221"/>
      <c r="AO8" s="221"/>
      <c r="AP8" s="221"/>
      <c r="AQ8" s="221"/>
      <c r="AR8" s="221"/>
      <c r="AS8" s="221"/>
    </row>
    <row r="9" spans="1:45" s="246" customFormat="1" ht="8">
      <c r="A9" s="1013"/>
      <c r="B9" s="1013"/>
      <c r="C9" s="1013"/>
      <c r="D9" s="1013"/>
      <c r="E9" s="1013"/>
      <c r="F9" s="1013"/>
      <c r="G9" s="1013"/>
      <c r="H9" s="1013"/>
      <c r="I9" s="1013"/>
      <c r="J9" s="1013"/>
      <c r="K9" s="1013"/>
      <c r="L9" s="1013"/>
      <c r="M9" s="1013"/>
      <c r="N9" s="1013"/>
      <c r="O9" s="245"/>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row>
    <row r="10" spans="1:45" s="222" customFormat="1" ht="8.25" customHeight="1">
      <c r="A10" s="1010"/>
      <c r="B10" s="1073" t="s">
        <v>1623</v>
      </c>
      <c r="C10" s="1073"/>
      <c r="D10" s="1073"/>
      <c r="E10" s="1073"/>
      <c r="F10" s="1073"/>
      <c r="G10" s="1073"/>
      <c r="H10" s="1073"/>
      <c r="I10" s="1073"/>
      <c r="J10" s="1073"/>
      <c r="K10" s="1073"/>
      <c r="L10" s="1073"/>
      <c r="M10" s="1073"/>
      <c r="N10" s="1073"/>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row>
    <row r="11" spans="1:45" s="222" customFormat="1" ht="8.25" customHeight="1">
      <c r="A11" s="1010"/>
      <c r="B11" s="1073"/>
      <c r="C11" s="1073"/>
      <c r="D11" s="1073"/>
      <c r="E11" s="1073"/>
      <c r="F11" s="1073"/>
      <c r="G11" s="1073"/>
      <c r="H11" s="1073"/>
      <c r="I11" s="1073"/>
      <c r="J11" s="1073"/>
      <c r="K11" s="1073"/>
      <c r="L11" s="1073"/>
      <c r="M11" s="1073"/>
      <c r="N11" s="1073"/>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row>
    <row r="12" spans="1:45" s="222" customFormat="1" ht="8.25" customHeight="1">
      <c r="A12" s="1010"/>
      <c r="B12" s="1073"/>
      <c r="C12" s="1073"/>
      <c r="D12" s="1073"/>
      <c r="E12" s="1073"/>
      <c r="F12" s="1073"/>
      <c r="G12" s="1073"/>
      <c r="H12" s="1073"/>
      <c r="I12" s="1073"/>
      <c r="J12" s="1073"/>
      <c r="K12" s="1073"/>
      <c r="L12" s="1073"/>
      <c r="M12" s="1073"/>
      <c r="N12" s="1073"/>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row>
    <row r="13" spans="1:45" s="222" customFormat="1" ht="8.25" customHeight="1">
      <c r="A13" s="1010"/>
      <c r="B13" s="1073"/>
      <c r="C13" s="1073"/>
      <c r="D13" s="1073"/>
      <c r="E13" s="1073"/>
      <c r="F13" s="1073"/>
      <c r="G13" s="1073"/>
      <c r="H13" s="1073"/>
      <c r="I13" s="1073"/>
      <c r="J13" s="1073"/>
      <c r="K13" s="1073"/>
      <c r="L13" s="1073"/>
      <c r="M13" s="1073"/>
      <c r="N13" s="1073"/>
      <c r="O13" s="221"/>
      <c r="P13" s="221"/>
      <c r="Q13" s="221"/>
      <c r="R13" s="221"/>
      <c r="S13" s="221"/>
      <c r="T13" s="221"/>
      <c r="U13" s="221"/>
      <c r="V13" s="221"/>
      <c r="W13" s="221"/>
      <c r="X13" s="221"/>
      <c r="Y13" s="221"/>
      <c r="Z13" s="221"/>
      <c r="AA13" s="221"/>
      <c r="AB13" s="221"/>
      <c r="AC13" s="221"/>
      <c r="AD13" s="221"/>
      <c r="AE13" s="221"/>
      <c r="AF13" s="221"/>
      <c r="AG13" s="221"/>
      <c r="AH13" s="221"/>
      <c r="AI13" s="221"/>
      <c r="AJ13" s="221"/>
      <c r="AK13" s="221"/>
      <c r="AL13" s="221"/>
      <c r="AM13" s="221"/>
      <c r="AN13" s="221"/>
      <c r="AO13" s="221"/>
      <c r="AP13" s="221"/>
      <c r="AQ13" s="221"/>
      <c r="AR13" s="221"/>
      <c r="AS13" s="221"/>
    </row>
    <row r="14" spans="1:45" s="222" customFormat="1" ht="45" customHeight="1">
      <c r="A14" s="1010"/>
      <c r="B14" s="1073"/>
      <c r="C14" s="1073"/>
      <c r="D14" s="1073"/>
      <c r="E14" s="1073"/>
      <c r="F14" s="1073"/>
      <c r="G14" s="1073"/>
      <c r="H14" s="1073"/>
      <c r="I14" s="1073"/>
      <c r="J14" s="1073"/>
      <c r="K14" s="1073"/>
      <c r="L14" s="1073"/>
      <c r="M14" s="1073"/>
      <c r="N14" s="1073"/>
      <c r="O14" s="221"/>
      <c r="P14" s="221"/>
      <c r="Q14" s="221"/>
      <c r="R14" s="221"/>
      <c r="S14" s="221"/>
      <c r="T14" s="221"/>
      <c r="U14" s="221"/>
      <c r="V14" s="221"/>
      <c r="W14" s="221"/>
      <c r="X14" s="221"/>
      <c r="Y14" s="221"/>
      <c r="Z14" s="221"/>
      <c r="AA14" s="221"/>
      <c r="AB14" s="221"/>
      <c r="AC14" s="221"/>
      <c r="AD14" s="221"/>
      <c r="AE14" s="221"/>
      <c r="AF14" s="221"/>
      <c r="AG14" s="221"/>
      <c r="AH14" s="221"/>
      <c r="AI14" s="221"/>
      <c r="AJ14" s="221"/>
      <c r="AK14" s="221"/>
      <c r="AL14" s="221"/>
      <c r="AM14" s="221"/>
      <c r="AN14" s="221"/>
      <c r="AO14" s="221"/>
      <c r="AP14" s="221"/>
      <c r="AQ14" s="221"/>
      <c r="AR14" s="221"/>
      <c r="AS14" s="221"/>
    </row>
    <row r="15" spans="1:45" s="222" customFormat="1" ht="9">
      <c r="A15" s="1010"/>
      <c r="B15" s="1010"/>
      <c r="C15" s="1010"/>
      <c r="D15" s="1010"/>
      <c r="E15" s="1010"/>
      <c r="F15" s="1010"/>
      <c r="G15" s="1010"/>
      <c r="H15" s="1010"/>
      <c r="I15" s="1010"/>
      <c r="J15" s="1010"/>
      <c r="K15" s="1010"/>
      <c r="L15" s="1010"/>
      <c r="M15" s="1010"/>
      <c r="N15" s="1010"/>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row>
    <row r="16" spans="1:45" s="222" customFormat="1" ht="12">
      <c r="A16" s="1010"/>
      <c r="B16" s="1009" t="s">
        <v>33</v>
      </c>
      <c r="C16" s="1010"/>
      <c r="D16" s="1010"/>
      <c r="E16" s="1010"/>
      <c r="F16" s="1010"/>
      <c r="G16" s="1010"/>
      <c r="H16" s="1010"/>
      <c r="I16" s="1010"/>
      <c r="J16" s="1010"/>
      <c r="K16" s="1010"/>
      <c r="L16" s="1010"/>
      <c r="M16" s="1010"/>
      <c r="N16" s="1010"/>
      <c r="O16" s="221"/>
      <c r="P16" s="221"/>
      <c r="Q16" s="221"/>
      <c r="R16" s="221"/>
      <c r="S16" s="221"/>
      <c r="T16" s="221"/>
      <c r="U16" s="221"/>
      <c r="V16" s="221"/>
      <c r="W16" s="221"/>
      <c r="X16" s="221"/>
      <c r="Y16" s="221"/>
      <c r="Z16" s="221"/>
      <c r="AA16" s="221"/>
      <c r="AB16" s="221"/>
      <c r="AC16" s="221"/>
      <c r="AD16" s="221"/>
      <c r="AE16" s="221"/>
      <c r="AF16" s="221"/>
      <c r="AG16" s="221"/>
      <c r="AH16" s="221"/>
      <c r="AI16" s="221"/>
      <c r="AJ16" s="221"/>
      <c r="AK16" s="221"/>
      <c r="AL16" s="221"/>
      <c r="AM16" s="221"/>
      <c r="AN16" s="221"/>
      <c r="AO16" s="221"/>
      <c r="AP16" s="221"/>
      <c r="AQ16" s="221"/>
      <c r="AR16" s="221"/>
      <c r="AS16" s="221"/>
    </row>
    <row r="17" spans="1:45" s="246" customFormat="1" ht="8">
      <c r="A17" s="1013"/>
      <c r="B17" s="1013"/>
      <c r="C17" s="1013"/>
      <c r="D17" s="1013"/>
      <c r="E17" s="1013"/>
      <c r="F17" s="1013"/>
      <c r="G17" s="1013"/>
      <c r="H17" s="1013"/>
      <c r="I17" s="1013"/>
      <c r="J17" s="1013"/>
      <c r="K17" s="1013"/>
      <c r="L17" s="1013"/>
      <c r="M17" s="1013"/>
      <c r="N17" s="1013"/>
      <c r="O17" s="245"/>
      <c r="P17" s="245"/>
      <c r="Q17" s="245"/>
      <c r="R17" s="245"/>
      <c r="S17" s="245"/>
      <c r="T17" s="245"/>
      <c r="U17" s="245"/>
      <c r="V17" s="245"/>
      <c r="W17" s="245"/>
      <c r="X17" s="245"/>
      <c r="Y17" s="245"/>
      <c r="Z17" s="245"/>
      <c r="AA17" s="245"/>
      <c r="AB17" s="245"/>
      <c r="AC17" s="245"/>
      <c r="AD17" s="245"/>
      <c r="AE17" s="245"/>
      <c r="AF17" s="245"/>
      <c r="AG17" s="245"/>
      <c r="AH17" s="245"/>
      <c r="AI17" s="245"/>
      <c r="AJ17" s="245"/>
      <c r="AK17" s="245"/>
      <c r="AL17" s="245"/>
      <c r="AM17" s="245"/>
      <c r="AN17" s="245"/>
      <c r="AO17" s="245"/>
      <c r="AP17" s="245"/>
      <c r="AQ17" s="245"/>
      <c r="AR17" s="245"/>
      <c r="AS17" s="245"/>
    </row>
    <row r="18" spans="1:45" s="222" customFormat="1" ht="12">
      <c r="A18" s="1014" t="s">
        <v>34</v>
      </c>
      <c r="B18" s="1290" t="s">
        <v>35</v>
      </c>
      <c r="C18" s="1290"/>
      <c r="D18" s="1290"/>
      <c r="E18" s="1290"/>
      <c r="F18" s="1290"/>
      <c r="G18" s="1290"/>
      <c r="H18" s="1290"/>
      <c r="I18" s="1290"/>
      <c r="J18" s="1290"/>
      <c r="K18" s="1290"/>
      <c r="L18" s="1290"/>
      <c r="M18" s="1290"/>
      <c r="N18" s="1290"/>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c r="AS18" s="221"/>
    </row>
    <row r="19" spans="1:45" s="222" customFormat="1" ht="12.75" customHeight="1">
      <c r="A19" s="1015"/>
      <c r="B19" s="1284" t="s">
        <v>1581</v>
      </c>
      <c r="C19" s="1284"/>
      <c r="D19" s="1284"/>
      <c r="E19" s="1284"/>
      <c r="F19" s="1284"/>
      <c r="G19" s="1284"/>
      <c r="H19" s="1284"/>
      <c r="I19" s="1284"/>
      <c r="J19" s="1284"/>
      <c r="K19" s="1284"/>
      <c r="L19" s="1284"/>
      <c r="M19" s="1284"/>
      <c r="N19" s="1284"/>
      <c r="O19" s="221"/>
      <c r="P19" s="221"/>
      <c r="Q19" s="221"/>
      <c r="R19" s="221"/>
      <c r="S19" s="221"/>
      <c r="T19" s="221"/>
      <c r="U19" s="221"/>
      <c r="V19" s="221"/>
      <c r="W19" s="221"/>
      <c r="X19" s="221"/>
      <c r="Y19" s="221"/>
      <c r="Z19" s="221"/>
      <c r="AA19" s="221"/>
      <c r="AB19" s="221"/>
      <c r="AC19" s="221"/>
      <c r="AD19" s="221"/>
      <c r="AE19" s="221"/>
      <c r="AF19" s="221"/>
      <c r="AG19" s="221"/>
      <c r="AH19" s="221"/>
      <c r="AI19" s="221"/>
      <c r="AJ19" s="221"/>
      <c r="AK19" s="221"/>
      <c r="AL19" s="221"/>
      <c r="AM19" s="221"/>
      <c r="AN19" s="221"/>
      <c r="AO19" s="221"/>
      <c r="AP19" s="221"/>
      <c r="AQ19" s="221"/>
      <c r="AR19" s="221"/>
      <c r="AS19" s="221"/>
    </row>
    <row r="20" spans="1:45" s="222" customFormat="1" ht="12.75" customHeight="1">
      <c r="A20" s="1015"/>
      <c r="B20" s="1284" t="s">
        <v>132</v>
      </c>
      <c r="C20" s="1284"/>
      <c r="D20" s="1284"/>
      <c r="E20" s="1284"/>
      <c r="F20" s="1284"/>
      <c r="G20" s="1284"/>
      <c r="H20" s="1284"/>
      <c r="I20" s="1284"/>
      <c r="J20" s="1284"/>
      <c r="K20" s="1284"/>
      <c r="L20" s="1284"/>
      <c r="M20" s="1284"/>
      <c r="N20" s="1284"/>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1"/>
      <c r="AM20" s="221"/>
      <c r="AN20" s="221"/>
      <c r="AO20" s="221"/>
      <c r="AP20" s="221"/>
      <c r="AQ20" s="221"/>
      <c r="AR20" s="221"/>
      <c r="AS20" s="221"/>
    </row>
    <row r="21" spans="1:45" s="222" customFormat="1" ht="12.75" customHeight="1">
      <c r="A21" s="1015"/>
      <c r="B21" s="1284" t="s">
        <v>1582</v>
      </c>
      <c r="C21" s="1284"/>
      <c r="D21" s="1284"/>
      <c r="E21" s="1284"/>
      <c r="F21" s="1284"/>
      <c r="G21" s="1284"/>
      <c r="H21" s="1284"/>
      <c r="I21" s="1284"/>
      <c r="J21" s="1284"/>
      <c r="K21" s="1284"/>
      <c r="L21" s="1284"/>
      <c r="M21" s="1284"/>
      <c r="N21" s="1284"/>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row>
    <row r="22" spans="1:45" s="222" customFormat="1" ht="12.75" customHeight="1">
      <c r="A22" s="1015"/>
      <c r="B22" s="1284" t="s">
        <v>1054</v>
      </c>
      <c r="C22" s="1284"/>
      <c r="D22" s="1284"/>
      <c r="E22" s="1284"/>
      <c r="F22" s="1284"/>
      <c r="G22" s="1284"/>
      <c r="H22" s="1284"/>
      <c r="I22" s="1284"/>
      <c r="J22" s="1284"/>
      <c r="K22" s="1284"/>
      <c r="L22" s="1284"/>
      <c r="M22" s="1284"/>
      <c r="N22" s="1284"/>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row>
    <row r="23" spans="1:45" s="222" customFormat="1" ht="9">
      <c r="A23" s="1015"/>
      <c r="B23" s="1010"/>
      <c r="C23" s="1010"/>
      <c r="D23" s="1010"/>
      <c r="E23" s="1010"/>
      <c r="F23" s="1010"/>
      <c r="G23" s="1010"/>
      <c r="H23" s="1010"/>
      <c r="I23" s="1010"/>
      <c r="J23" s="1010"/>
      <c r="K23" s="1010"/>
      <c r="L23" s="1010"/>
      <c r="M23" s="1010"/>
      <c r="N23" s="1010"/>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row>
    <row r="24" spans="1:45" s="222" customFormat="1" ht="8.25" customHeight="1">
      <c r="A24" s="1015"/>
      <c r="B24" s="1284" t="s">
        <v>126</v>
      </c>
      <c r="C24" s="1284"/>
      <c r="D24" s="1284"/>
      <c r="E24" s="1284"/>
      <c r="F24" s="1284"/>
      <c r="G24" s="1284"/>
      <c r="H24" s="1284"/>
      <c r="I24" s="1284"/>
      <c r="J24" s="1284"/>
      <c r="K24" s="1284"/>
      <c r="L24" s="1284"/>
      <c r="M24" s="1284"/>
      <c r="N24" s="1284"/>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row>
    <row r="25" spans="1:45" s="222" customFormat="1" ht="8.25" customHeight="1">
      <c r="A25" s="1015"/>
      <c r="B25" s="1284"/>
      <c r="C25" s="1284"/>
      <c r="D25" s="1284"/>
      <c r="E25" s="1284"/>
      <c r="F25" s="1284"/>
      <c r="G25" s="1284"/>
      <c r="H25" s="1284"/>
      <c r="I25" s="1284"/>
      <c r="J25" s="1284"/>
      <c r="K25" s="1284"/>
      <c r="L25" s="1284"/>
      <c r="M25" s="1284"/>
      <c r="N25" s="1284"/>
      <c r="O25" s="221"/>
      <c r="P25" s="221"/>
      <c r="Q25" s="221"/>
      <c r="R25" s="221"/>
      <c r="S25" s="221"/>
      <c r="T25" s="221"/>
      <c r="U25" s="221"/>
      <c r="V25" s="221"/>
      <c r="W25" s="221"/>
      <c r="X25" s="221"/>
      <c r="Y25" s="221"/>
      <c r="Z25" s="221"/>
      <c r="AA25" s="221"/>
      <c r="AB25" s="221"/>
      <c r="AC25" s="221"/>
      <c r="AD25" s="221"/>
      <c r="AE25" s="221"/>
      <c r="AF25" s="221"/>
      <c r="AG25" s="221"/>
      <c r="AH25" s="221"/>
      <c r="AI25" s="221"/>
      <c r="AJ25" s="221"/>
      <c r="AK25" s="221"/>
      <c r="AL25" s="221"/>
      <c r="AM25" s="221"/>
      <c r="AN25" s="221"/>
      <c r="AO25" s="221"/>
      <c r="AP25" s="221"/>
      <c r="AQ25" s="221"/>
      <c r="AR25" s="221"/>
      <c r="AS25" s="221"/>
    </row>
    <row r="26" spans="1:45" s="222" customFormat="1" ht="11.25" customHeight="1">
      <c r="A26" s="1015"/>
      <c r="B26" s="1284"/>
      <c r="C26" s="1284"/>
      <c r="D26" s="1284"/>
      <c r="E26" s="1284"/>
      <c r="F26" s="1284"/>
      <c r="G26" s="1284"/>
      <c r="H26" s="1284"/>
      <c r="I26" s="1284"/>
      <c r="J26" s="1284"/>
      <c r="K26" s="1284"/>
      <c r="L26" s="1284"/>
      <c r="M26" s="1284"/>
      <c r="N26" s="1284"/>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row>
    <row r="27" spans="1:45" s="222" customFormat="1" ht="9">
      <c r="A27" s="1015"/>
      <c r="B27" s="1010"/>
      <c r="C27" s="1010"/>
      <c r="D27" s="1010"/>
      <c r="E27" s="1010"/>
      <c r="F27" s="1010"/>
      <c r="G27" s="1010"/>
      <c r="H27" s="1010"/>
      <c r="I27" s="1010"/>
      <c r="J27" s="1010"/>
      <c r="K27" s="1010"/>
      <c r="L27" s="1010"/>
      <c r="M27" s="1010"/>
      <c r="N27" s="1010"/>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1"/>
      <c r="AN27" s="221"/>
      <c r="AO27" s="221"/>
      <c r="AP27" s="221"/>
      <c r="AQ27" s="221"/>
      <c r="AR27" s="221"/>
      <c r="AS27" s="221"/>
    </row>
    <row r="28" spans="1:45" s="222" customFormat="1" ht="12.75" customHeight="1">
      <c r="A28" s="1014" t="s">
        <v>36</v>
      </c>
      <c r="B28" s="1284" t="s">
        <v>125</v>
      </c>
      <c r="C28" s="1284"/>
      <c r="D28" s="1284"/>
      <c r="E28" s="1284"/>
      <c r="F28" s="1284"/>
      <c r="G28" s="1284"/>
      <c r="H28" s="1284"/>
      <c r="I28" s="1284"/>
      <c r="J28" s="1284"/>
      <c r="K28" s="1284"/>
      <c r="L28" s="1284"/>
      <c r="M28" s="1284"/>
      <c r="N28" s="1284"/>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1"/>
      <c r="AN28" s="221"/>
      <c r="AO28" s="221"/>
      <c r="AP28" s="221"/>
      <c r="AQ28" s="221"/>
      <c r="AR28" s="221"/>
      <c r="AS28" s="221"/>
    </row>
    <row r="29" spans="1:45" s="222" customFormat="1" ht="9">
      <c r="A29" s="1015"/>
      <c r="B29" s="1284"/>
      <c r="C29" s="1284"/>
      <c r="D29" s="1284"/>
      <c r="E29" s="1284"/>
      <c r="F29" s="1284"/>
      <c r="G29" s="1284"/>
      <c r="H29" s="1284"/>
      <c r="I29" s="1284"/>
      <c r="J29" s="1284"/>
      <c r="K29" s="1284"/>
      <c r="L29" s="1284"/>
      <c r="M29" s="1284"/>
      <c r="N29" s="1284"/>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row>
    <row r="30" spans="1:45" s="222" customFormat="1" ht="9">
      <c r="A30" s="1015"/>
      <c r="B30" s="1284"/>
      <c r="C30" s="1284"/>
      <c r="D30" s="1284"/>
      <c r="E30" s="1284"/>
      <c r="F30" s="1284"/>
      <c r="G30" s="1284"/>
      <c r="H30" s="1284"/>
      <c r="I30" s="1284"/>
      <c r="J30" s="1284"/>
      <c r="K30" s="1284"/>
      <c r="L30" s="1284"/>
      <c r="M30" s="1284"/>
      <c r="N30" s="1284"/>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row>
    <row r="31" spans="1:45" s="222" customFormat="1" ht="12.75" customHeight="1">
      <c r="A31" s="1014" t="s">
        <v>37</v>
      </c>
      <c r="B31" s="1284" t="s">
        <v>127</v>
      </c>
      <c r="C31" s="1284"/>
      <c r="D31" s="1284"/>
      <c r="E31" s="1284"/>
      <c r="F31" s="1284"/>
      <c r="G31" s="1284"/>
      <c r="H31" s="1284"/>
      <c r="I31" s="1284"/>
      <c r="J31" s="1284"/>
      <c r="K31" s="1284"/>
      <c r="L31" s="1284"/>
      <c r="M31" s="1284"/>
      <c r="N31" s="1284"/>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row>
    <row r="32" spans="1:45" s="222" customFormat="1" ht="14.25" customHeight="1">
      <c r="A32" s="1015"/>
      <c r="B32" s="1284"/>
      <c r="C32" s="1284"/>
      <c r="D32" s="1284"/>
      <c r="E32" s="1284"/>
      <c r="F32" s="1284"/>
      <c r="G32" s="1284"/>
      <c r="H32" s="1284"/>
      <c r="I32" s="1284"/>
      <c r="J32" s="1284"/>
      <c r="K32" s="1284"/>
      <c r="L32" s="1284"/>
      <c r="M32" s="1284"/>
      <c r="N32" s="1284"/>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row>
    <row r="33" spans="1:45" s="222" customFormat="1" ht="12.75" customHeight="1">
      <c r="A33" s="1014" t="s">
        <v>38</v>
      </c>
      <c r="B33" s="1284" t="s">
        <v>128</v>
      </c>
      <c r="C33" s="1284"/>
      <c r="D33" s="1284"/>
      <c r="E33" s="1284"/>
      <c r="F33" s="1284"/>
      <c r="G33" s="1284"/>
      <c r="H33" s="1284"/>
      <c r="I33" s="1284"/>
      <c r="J33" s="1284"/>
      <c r="K33" s="1284"/>
      <c r="L33" s="1284"/>
      <c r="M33" s="1284"/>
      <c r="N33" s="1284"/>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row>
    <row r="34" spans="1:45" s="222" customFormat="1" ht="16.5" customHeight="1">
      <c r="A34" s="1015"/>
      <c r="B34" s="1284"/>
      <c r="C34" s="1284"/>
      <c r="D34" s="1284"/>
      <c r="E34" s="1284"/>
      <c r="F34" s="1284"/>
      <c r="G34" s="1284"/>
      <c r="H34" s="1284"/>
      <c r="I34" s="1284"/>
      <c r="J34" s="1284"/>
      <c r="K34" s="1284"/>
      <c r="L34" s="1284"/>
      <c r="M34" s="1284"/>
      <c r="N34" s="1284"/>
      <c r="O34" s="221"/>
      <c r="P34" s="221"/>
      <c r="Q34" s="221"/>
      <c r="R34" s="221"/>
      <c r="S34" s="221"/>
      <c r="T34" s="221"/>
      <c r="U34" s="221"/>
      <c r="V34" s="221"/>
      <c r="W34" s="221"/>
      <c r="X34" s="221"/>
      <c r="Y34" s="221"/>
      <c r="Z34" s="221"/>
      <c r="AA34" s="221"/>
      <c r="AB34" s="221"/>
      <c r="AC34" s="221"/>
      <c r="AD34" s="221"/>
      <c r="AE34" s="221"/>
      <c r="AF34" s="221"/>
      <c r="AG34" s="221"/>
      <c r="AH34" s="221"/>
      <c r="AI34" s="221"/>
      <c r="AJ34" s="221"/>
      <c r="AK34" s="221"/>
      <c r="AL34" s="221"/>
      <c r="AM34" s="221"/>
      <c r="AN34" s="221"/>
      <c r="AO34" s="221"/>
      <c r="AP34" s="221"/>
      <c r="AQ34" s="221"/>
      <c r="AR34" s="221"/>
      <c r="AS34" s="221"/>
    </row>
    <row r="35" spans="1:45" s="222" customFormat="1" ht="12.75" customHeight="1">
      <c r="A35" s="1014" t="s">
        <v>39</v>
      </c>
      <c r="B35" s="1284" t="s">
        <v>492</v>
      </c>
      <c r="C35" s="1284"/>
      <c r="D35" s="1284"/>
      <c r="E35" s="1284"/>
      <c r="F35" s="1284"/>
      <c r="G35" s="1284"/>
      <c r="H35" s="1284"/>
      <c r="I35" s="1284"/>
      <c r="J35" s="1284"/>
      <c r="K35" s="1284"/>
      <c r="L35" s="1284"/>
      <c r="M35" s="1284"/>
      <c r="N35" s="1284"/>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row>
    <row r="36" spans="1:45" s="222" customFormat="1" ht="15" customHeight="1">
      <c r="A36" s="1010"/>
      <c r="B36" s="1284"/>
      <c r="C36" s="1284"/>
      <c r="D36" s="1284"/>
      <c r="E36" s="1284"/>
      <c r="F36" s="1284"/>
      <c r="G36" s="1284"/>
      <c r="H36" s="1284"/>
      <c r="I36" s="1284"/>
      <c r="J36" s="1284"/>
      <c r="K36" s="1284"/>
      <c r="L36" s="1284"/>
      <c r="M36" s="1284"/>
      <c r="N36" s="1284"/>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row>
    <row r="37" spans="1:45" s="222" customFormat="1" ht="12.75" customHeight="1">
      <c r="A37" s="1010"/>
      <c r="B37" s="1284" t="s">
        <v>510</v>
      </c>
      <c r="C37" s="1284"/>
      <c r="D37" s="1284"/>
      <c r="E37" s="1284"/>
      <c r="F37" s="1284"/>
      <c r="G37" s="1284"/>
      <c r="H37" s="1284"/>
      <c r="I37" s="1284"/>
      <c r="J37" s="1284"/>
      <c r="K37" s="1284"/>
      <c r="L37" s="1284"/>
      <c r="M37" s="1284"/>
      <c r="N37" s="1284"/>
      <c r="O37" s="221"/>
      <c r="P37" s="221"/>
      <c r="Q37" s="221"/>
      <c r="R37" s="221"/>
      <c r="S37" s="221"/>
      <c r="T37" s="221"/>
      <c r="U37" s="221"/>
      <c r="V37" s="221"/>
      <c r="W37" s="221"/>
      <c r="X37" s="221"/>
      <c r="Y37" s="221"/>
      <c r="Z37" s="221"/>
      <c r="AA37" s="221"/>
      <c r="AB37" s="221"/>
      <c r="AC37" s="221"/>
      <c r="AD37" s="221"/>
      <c r="AE37" s="221"/>
      <c r="AF37" s="221"/>
      <c r="AG37" s="221"/>
      <c r="AH37" s="221"/>
      <c r="AI37" s="221"/>
      <c r="AJ37" s="221"/>
      <c r="AK37" s="221"/>
      <c r="AL37" s="221"/>
      <c r="AM37" s="221"/>
      <c r="AN37" s="221"/>
      <c r="AO37" s="221"/>
      <c r="AP37" s="221"/>
      <c r="AQ37" s="221"/>
      <c r="AR37" s="221"/>
      <c r="AS37" s="221"/>
    </row>
    <row r="38" spans="1:45" s="222" customFormat="1" ht="12.75" customHeight="1">
      <c r="A38" s="1010"/>
      <c r="B38" s="1284" t="s">
        <v>40</v>
      </c>
      <c r="C38" s="1284"/>
      <c r="D38" s="1284"/>
      <c r="E38" s="1284"/>
      <c r="F38" s="1284"/>
      <c r="G38" s="1284"/>
      <c r="H38" s="1284"/>
      <c r="I38" s="1284"/>
      <c r="J38" s="1284"/>
      <c r="K38" s="1284"/>
      <c r="L38" s="1284"/>
      <c r="M38" s="1284"/>
      <c r="N38" s="1284"/>
      <c r="O38" s="221"/>
      <c r="P38" s="221"/>
      <c r="Q38" s="221"/>
      <c r="R38" s="221"/>
      <c r="S38" s="221"/>
      <c r="T38" s="221"/>
      <c r="U38" s="221"/>
      <c r="V38" s="221"/>
      <c r="W38" s="221"/>
      <c r="X38" s="221"/>
      <c r="Y38" s="221"/>
      <c r="Z38" s="221"/>
      <c r="AA38" s="221"/>
      <c r="AB38" s="221"/>
      <c r="AC38" s="221"/>
      <c r="AD38" s="221"/>
      <c r="AE38" s="221"/>
      <c r="AF38" s="221"/>
      <c r="AG38" s="221"/>
      <c r="AH38" s="221"/>
      <c r="AI38" s="221"/>
      <c r="AJ38" s="221"/>
      <c r="AK38" s="221"/>
      <c r="AL38" s="221"/>
      <c r="AM38" s="221"/>
      <c r="AN38" s="221"/>
      <c r="AO38" s="221"/>
      <c r="AP38" s="221"/>
      <c r="AQ38" s="221"/>
      <c r="AR38" s="221"/>
      <c r="AS38" s="221"/>
    </row>
    <row r="39" spans="1:45" s="222" customFormat="1" ht="12.75" customHeight="1">
      <c r="A39" s="1010"/>
      <c r="B39" s="1284" t="s">
        <v>1594</v>
      </c>
      <c r="C39" s="1284"/>
      <c r="D39" s="1284"/>
      <c r="E39" s="1284"/>
      <c r="F39" s="1284"/>
      <c r="G39" s="1284"/>
      <c r="H39" s="1284"/>
      <c r="I39" s="1284"/>
      <c r="J39" s="1284"/>
      <c r="K39" s="1284"/>
      <c r="L39" s="1284"/>
      <c r="M39" s="1284"/>
      <c r="N39" s="1284"/>
      <c r="O39" s="221"/>
      <c r="P39" s="221"/>
      <c r="Q39" s="221"/>
      <c r="R39" s="221"/>
      <c r="S39" s="221"/>
      <c r="T39" s="221"/>
      <c r="U39" s="221"/>
      <c r="V39" s="221"/>
      <c r="W39" s="221"/>
      <c r="X39" s="221"/>
      <c r="Y39" s="221"/>
      <c r="Z39" s="221"/>
      <c r="AA39" s="221"/>
      <c r="AB39" s="221"/>
      <c r="AC39" s="221"/>
      <c r="AD39" s="221"/>
      <c r="AE39" s="221"/>
      <c r="AF39" s="221"/>
      <c r="AG39" s="221"/>
      <c r="AH39" s="221"/>
      <c r="AI39" s="221"/>
      <c r="AJ39" s="221"/>
      <c r="AK39" s="221"/>
      <c r="AL39" s="221"/>
      <c r="AM39" s="221"/>
      <c r="AN39" s="221"/>
      <c r="AO39" s="221"/>
      <c r="AP39" s="221"/>
      <c r="AQ39" s="221"/>
      <c r="AR39" s="221"/>
      <c r="AS39" s="221"/>
    </row>
    <row r="40" spans="1:45" s="222" customFormat="1" ht="12">
      <c r="A40" s="1010"/>
      <c r="B40" s="1284" t="s">
        <v>1595</v>
      </c>
      <c r="C40" s="1284"/>
      <c r="D40" s="1284"/>
      <c r="E40" s="1284"/>
      <c r="F40" s="1284"/>
      <c r="G40" s="1284"/>
      <c r="H40" s="1284"/>
      <c r="I40" s="1284"/>
      <c r="J40" s="1284"/>
      <c r="K40" s="1284"/>
      <c r="L40" s="1284"/>
      <c r="M40" s="1284"/>
      <c r="N40" s="1284"/>
      <c r="O40" s="221"/>
      <c r="P40" s="221"/>
      <c r="Q40" s="221"/>
      <c r="R40" s="221"/>
      <c r="S40" s="221"/>
      <c r="T40" s="221"/>
      <c r="U40" s="221"/>
      <c r="V40" s="221"/>
      <c r="W40" s="221"/>
      <c r="X40" s="221"/>
      <c r="Y40" s="221"/>
      <c r="Z40" s="221"/>
      <c r="AA40" s="221"/>
      <c r="AB40" s="221"/>
      <c r="AC40" s="221"/>
      <c r="AD40" s="221"/>
      <c r="AE40" s="221"/>
      <c r="AF40" s="221"/>
      <c r="AG40" s="221"/>
      <c r="AH40" s="221"/>
      <c r="AI40" s="221"/>
      <c r="AJ40" s="221"/>
      <c r="AK40" s="221"/>
      <c r="AL40" s="221"/>
      <c r="AM40" s="221"/>
      <c r="AN40" s="221"/>
      <c r="AO40" s="221"/>
      <c r="AP40" s="221"/>
      <c r="AQ40" s="221"/>
      <c r="AR40" s="221"/>
      <c r="AS40" s="221"/>
    </row>
    <row r="41" spans="1:45" s="222" customFormat="1" ht="9">
      <c r="A41" s="1010"/>
      <c r="B41" s="1010"/>
      <c r="C41" s="1010"/>
      <c r="D41" s="1010"/>
      <c r="E41" s="1010"/>
      <c r="F41" s="1010"/>
      <c r="G41" s="1010"/>
      <c r="H41" s="1010"/>
      <c r="I41" s="1010"/>
      <c r="J41" s="1010"/>
      <c r="K41" s="1010"/>
      <c r="L41" s="1010"/>
      <c r="M41" s="1010"/>
      <c r="N41" s="1010"/>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row>
    <row r="42" spans="1:45" s="222" customFormat="1" ht="12">
      <c r="A42" s="1010"/>
      <c r="B42" s="1016" t="s">
        <v>1099</v>
      </c>
      <c r="C42" s="1010"/>
      <c r="D42" s="1010"/>
      <c r="E42" s="1010"/>
      <c r="F42" s="1010"/>
      <c r="G42" s="1010"/>
      <c r="H42" s="1010"/>
      <c r="I42" s="1010"/>
      <c r="J42" s="1010"/>
      <c r="K42" s="1010"/>
      <c r="L42" s="1010"/>
      <c r="M42" s="1010"/>
      <c r="N42" s="1010"/>
      <c r="O42" s="221"/>
      <c r="P42" s="221"/>
      <c r="Q42" s="221"/>
      <c r="R42" s="221"/>
      <c r="S42" s="221"/>
      <c r="T42" s="221"/>
      <c r="U42" s="221"/>
      <c r="V42" s="221"/>
      <c r="W42" s="221"/>
      <c r="X42" s="221"/>
      <c r="Y42" s="221"/>
      <c r="Z42" s="221"/>
      <c r="AA42" s="221"/>
      <c r="AB42" s="221"/>
      <c r="AC42" s="221"/>
      <c r="AD42" s="221"/>
      <c r="AE42" s="221"/>
      <c r="AF42" s="221"/>
      <c r="AG42" s="221"/>
      <c r="AH42" s="221"/>
      <c r="AI42" s="221"/>
      <c r="AJ42" s="221"/>
      <c r="AK42" s="221"/>
      <c r="AL42" s="221"/>
      <c r="AM42" s="221"/>
      <c r="AN42" s="221"/>
      <c r="AO42" s="221"/>
      <c r="AP42" s="221"/>
      <c r="AQ42" s="221"/>
      <c r="AR42" s="221"/>
      <c r="AS42" s="221"/>
    </row>
    <row r="43" spans="1:45" s="249" customFormat="1" ht="7">
      <c r="A43" s="1017"/>
      <c r="B43" s="1017"/>
      <c r="C43" s="1017"/>
      <c r="D43" s="1017"/>
      <c r="E43" s="1017"/>
      <c r="F43" s="1017"/>
      <c r="G43" s="1017"/>
      <c r="H43" s="1017"/>
      <c r="I43" s="1017"/>
      <c r="J43" s="1017"/>
      <c r="K43" s="1017"/>
      <c r="L43" s="1017"/>
      <c r="M43" s="1017"/>
      <c r="N43" s="1017"/>
      <c r="O43" s="248"/>
      <c r="P43" s="248"/>
      <c r="Q43" s="248"/>
      <c r="R43" s="248"/>
      <c r="S43" s="248"/>
      <c r="T43" s="248"/>
      <c r="U43" s="248"/>
      <c r="V43" s="248"/>
      <c r="W43" s="248"/>
      <c r="X43" s="248"/>
      <c r="Y43" s="248"/>
      <c r="Z43" s="248"/>
      <c r="AA43" s="248"/>
      <c r="AB43" s="248"/>
      <c r="AC43" s="248"/>
      <c r="AD43" s="248"/>
      <c r="AE43" s="248"/>
      <c r="AF43" s="248"/>
      <c r="AG43" s="248"/>
      <c r="AH43" s="248"/>
      <c r="AI43" s="248"/>
      <c r="AJ43" s="248"/>
      <c r="AK43" s="248"/>
      <c r="AL43" s="248"/>
      <c r="AM43" s="248"/>
      <c r="AN43" s="248"/>
      <c r="AO43" s="248"/>
      <c r="AP43" s="248"/>
      <c r="AQ43" s="248"/>
      <c r="AR43" s="248"/>
      <c r="AS43" s="248"/>
    </row>
    <row r="44" spans="1:45" s="214" customFormat="1" ht="13.5" customHeight="1">
      <c r="A44" s="900"/>
      <c r="B44" s="1059" t="s">
        <v>1111</v>
      </c>
      <c r="C44" s="1090"/>
      <c r="D44" s="1090"/>
      <c r="E44" s="1090"/>
      <c r="F44" s="1090"/>
      <c r="G44" s="1090"/>
      <c r="H44" s="1090"/>
      <c r="I44" s="1090"/>
      <c r="J44" s="1090"/>
      <c r="K44" s="1060"/>
      <c r="L44" s="1060"/>
      <c r="M44" s="1060"/>
      <c r="N44" s="952"/>
      <c r="O44" s="624"/>
      <c r="P44" s="624"/>
      <c r="Q44" s="624"/>
    </row>
    <row r="45" spans="1:45" s="214" customFormat="1" ht="7">
      <c r="A45" s="900"/>
      <c r="B45" s="1090"/>
      <c r="C45" s="1090"/>
      <c r="D45" s="1090"/>
      <c r="E45" s="1090"/>
      <c r="F45" s="1090"/>
      <c r="G45" s="1090"/>
      <c r="H45" s="1090"/>
      <c r="I45" s="1090"/>
      <c r="J45" s="1090"/>
      <c r="K45" s="1060"/>
      <c r="L45" s="1060"/>
      <c r="M45" s="1060"/>
      <c r="N45" s="573"/>
      <c r="O45" s="533"/>
      <c r="P45" s="533"/>
      <c r="Q45" s="533"/>
    </row>
    <row r="46" spans="1:45" s="931" customFormat="1" ht="12">
      <c r="A46" s="899"/>
      <c r="B46" s="1059" t="s">
        <v>1620</v>
      </c>
      <c r="C46" s="1090"/>
      <c r="D46" s="1090"/>
      <c r="E46" s="1090"/>
      <c r="F46" s="1090"/>
      <c r="G46" s="1090"/>
      <c r="H46" s="1090"/>
      <c r="I46" s="1090"/>
      <c r="J46" s="1090"/>
      <c r="K46" s="1090"/>
      <c r="L46" s="1090"/>
      <c r="M46" s="1090"/>
      <c r="N46" s="1090"/>
      <c r="O46" s="909"/>
      <c r="P46" s="909"/>
      <c r="Q46" s="909"/>
    </row>
    <row r="47" spans="1:45" s="931" customFormat="1" ht="12">
      <c r="A47" s="899"/>
      <c r="B47" s="1059"/>
      <c r="C47" s="1090"/>
      <c r="D47" s="1090"/>
      <c r="E47" s="1090"/>
      <c r="F47" s="1090"/>
      <c r="G47" s="1090"/>
      <c r="H47" s="1090"/>
      <c r="I47" s="1090"/>
      <c r="J47" s="1090"/>
      <c r="K47" s="1090"/>
      <c r="L47" s="1090"/>
      <c r="M47" s="1090"/>
      <c r="N47" s="1090"/>
      <c r="O47" s="909"/>
      <c r="P47" s="909"/>
      <c r="Q47" s="909"/>
    </row>
    <row r="48" spans="1:45" s="931" customFormat="1" ht="12">
      <c r="A48" s="899"/>
      <c r="B48" s="1090"/>
      <c r="C48" s="1090"/>
      <c r="D48" s="1090"/>
      <c r="E48" s="1090"/>
      <c r="F48" s="1090"/>
      <c r="G48" s="1090"/>
      <c r="H48" s="1090"/>
      <c r="I48" s="1090"/>
      <c r="J48" s="1090"/>
      <c r="K48" s="1090"/>
      <c r="L48" s="1090"/>
      <c r="M48" s="1090"/>
      <c r="N48" s="1090"/>
      <c r="O48" s="909"/>
      <c r="P48" s="909"/>
      <c r="Q48" s="909"/>
    </row>
    <row r="49" spans="1:45" s="931" customFormat="1" ht="12">
      <c r="A49" s="899"/>
      <c r="B49" s="1090"/>
      <c r="C49" s="1090"/>
      <c r="D49" s="1090"/>
      <c r="E49" s="1090"/>
      <c r="F49" s="1090"/>
      <c r="G49" s="1090"/>
      <c r="H49" s="1090"/>
      <c r="I49" s="1090"/>
      <c r="J49" s="1090"/>
      <c r="K49" s="1090"/>
      <c r="L49" s="1090"/>
      <c r="M49" s="1090"/>
      <c r="N49" s="1090"/>
      <c r="O49" s="909"/>
      <c r="P49" s="909"/>
      <c r="Q49" s="909"/>
    </row>
    <row r="50" spans="1:45" s="931" customFormat="1" ht="12">
      <c r="A50" s="899"/>
      <c r="B50" s="1090"/>
      <c r="C50" s="1090"/>
      <c r="D50" s="1090"/>
      <c r="E50" s="1090"/>
      <c r="F50" s="1090"/>
      <c r="G50" s="1090"/>
      <c r="H50" s="1090"/>
      <c r="I50" s="1090"/>
      <c r="J50" s="1090"/>
      <c r="K50" s="1090"/>
      <c r="L50" s="1090"/>
      <c r="M50" s="1090"/>
      <c r="N50" s="1090"/>
      <c r="O50" s="909"/>
      <c r="P50" s="909"/>
      <c r="Q50" s="909"/>
    </row>
    <row r="51" spans="1:45" s="214" customFormat="1" ht="7">
      <c r="A51" s="900"/>
      <c r="B51" s="1090"/>
      <c r="C51" s="1090"/>
      <c r="D51" s="1090"/>
      <c r="E51" s="1090"/>
      <c r="F51" s="1090"/>
      <c r="G51" s="1090"/>
      <c r="H51" s="1090"/>
      <c r="I51" s="1090"/>
      <c r="J51" s="1090"/>
      <c r="K51" s="1090"/>
      <c r="L51" s="1090"/>
      <c r="M51" s="1090"/>
      <c r="N51" s="1090"/>
      <c r="O51" s="533"/>
      <c r="P51" s="533"/>
      <c r="Q51" s="533"/>
    </row>
    <row r="52" spans="1:45" s="214" customFormat="1" ht="12.75" customHeight="1">
      <c r="A52" s="900"/>
      <c r="B52" s="1059" t="s">
        <v>1092</v>
      </c>
      <c r="C52" s="1059"/>
      <c r="D52" s="1059"/>
      <c r="E52" s="1059"/>
      <c r="F52" s="1059"/>
      <c r="G52" s="1059"/>
      <c r="H52" s="1059"/>
      <c r="I52" s="1059"/>
      <c r="J52" s="1059"/>
      <c r="K52" s="952"/>
      <c r="L52" s="952"/>
      <c r="M52" s="952"/>
      <c r="N52" s="952"/>
      <c r="O52" s="624"/>
      <c r="P52" s="624"/>
      <c r="Q52" s="624"/>
    </row>
    <row r="53" spans="1:45" s="214" customFormat="1" ht="12.75" customHeight="1">
      <c r="A53" s="900"/>
      <c r="B53" s="1256" t="s">
        <v>1156</v>
      </c>
      <c r="C53" s="1256"/>
      <c r="D53" s="1256"/>
      <c r="E53" s="1256"/>
      <c r="F53" s="1256"/>
      <c r="G53" s="1256"/>
      <c r="H53" s="1256"/>
      <c r="I53" s="1256"/>
      <c r="J53" s="1256"/>
      <c r="K53" s="983"/>
      <c r="L53" s="983"/>
      <c r="M53" s="983"/>
      <c r="N53" s="983"/>
      <c r="O53" s="529"/>
      <c r="P53" s="529"/>
      <c r="Q53" s="529"/>
    </row>
    <row r="54" spans="1:45" s="214" customFormat="1" ht="12.75" customHeight="1">
      <c r="A54" s="900"/>
      <c r="B54" s="1059" t="s">
        <v>1094</v>
      </c>
      <c r="C54" s="1059"/>
      <c r="D54" s="1059"/>
      <c r="E54" s="1059"/>
      <c r="F54" s="1059"/>
      <c r="G54" s="1059"/>
      <c r="H54" s="1059"/>
      <c r="I54" s="1059"/>
      <c r="J54" s="1059"/>
      <c r="K54" s="952"/>
      <c r="L54" s="952"/>
      <c r="M54" s="952"/>
      <c r="N54" s="952"/>
      <c r="O54" s="624"/>
      <c r="P54" s="624"/>
      <c r="Q54" s="624"/>
    </row>
    <row r="55" spans="1:45" s="214" customFormat="1" ht="12.75" customHeight="1">
      <c r="A55" s="900"/>
      <c r="B55" s="1256" t="s">
        <v>1093</v>
      </c>
      <c r="C55" s="1256"/>
      <c r="D55" s="1256"/>
      <c r="E55" s="1256"/>
      <c r="F55" s="1256"/>
      <c r="G55" s="1256"/>
      <c r="H55" s="1256"/>
      <c r="I55" s="1256"/>
      <c r="J55" s="1256"/>
      <c r="K55" s="983"/>
      <c r="L55" s="983"/>
      <c r="M55" s="983"/>
      <c r="N55" s="983"/>
      <c r="O55" s="529"/>
      <c r="P55" s="529"/>
      <c r="Q55" s="529"/>
    </row>
    <row r="56" spans="1:45" s="214" customFormat="1" ht="9" customHeight="1">
      <c r="A56" s="900"/>
      <c r="B56" s="952"/>
      <c r="C56" s="952"/>
      <c r="D56" s="952"/>
      <c r="E56" s="952"/>
      <c r="F56" s="952"/>
      <c r="G56" s="952"/>
      <c r="H56" s="952"/>
      <c r="I56" s="952"/>
      <c r="J56" s="952"/>
      <c r="K56" s="952"/>
      <c r="L56" s="952"/>
      <c r="M56" s="952"/>
      <c r="N56" s="952"/>
      <c r="O56" s="624"/>
      <c r="P56" s="624"/>
      <c r="Q56" s="624"/>
    </row>
    <row r="57" spans="1:45" s="222" customFormat="1" ht="12">
      <c r="A57" s="1010"/>
      <c r="B57" s="1016" t="s">
        <v>499</v>
      </c>
      <c r="C57" s="1010"/>
      <c r="D57" s="1010"/>
      <c r="E57" s="1010"/>
      <c r="F57" s="1010"/>
      <c r="G57" s="1010"/>
      <c r="H57" s="1010"/>
      <c r="I57" s="1010"/>
      <c r="J57" s="1010"/>
      <c r="K57" s="1010"/>
      <c r="L57" s="1010"/>
      <c r="M57" s="1010"/>
      <c r="N57" s="1010"/>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c r="AS57" s="221"/>
    </row>
    <row r="58" spans="1:45" s="222" customFormat="1" ht="9">
      <c r="A58" s="1010"/>
      <c r="B58" s="1010"/>
      <c r="C58" s="1010"/>
      <c r="D58" s="1010"/>
      <c r="E58" s="1010"/>
      <c r="F58" s="1010"/>
      <c r="G58" s="1010"/>
      <c r="H58" s="1010"/>
      <c r="I58" s="1010"/>
      <c r="J58" s="1010"/>
      <c r="K58" s="1010"/>
      <c r="L58" s="1010"/>
      <c r="M58" s="1010"/>
      <c r="N58" s="1010"/>
      <c r="O58" s="221"/>
      <c r="P58" s="221"/>
      <c r="Q58" s="221"/>
      <c r="R58" s="221"/>
      <c r="S58" s="221"/>
      <c r="T58" s="221"/>
      <c r="U58" s="221"/>
      <c r="V58" s="221"/>
      <c r="W58" s="221"/>
      <c r="X58" s="221"/>
      <c r="Y58" s="221"/>
      <c r="Z58" s="221"/>
      <c r="AA58" s="221"/>
      <c r="AB58" s="221"/>
      <c r="AC58" s="221"/>
      <c r="AD58" s="221"/>
      <c r="AE58" s="221"/>
      <c r="AF58" s="221"/>
      <c r="AG58" s="221"/>
      <c r="AH58" s="221"/>
      <c r="AI58" s="221"/>
      <c r="AJ58" s="221"/>
      <c r="AK58" s="221"/>
      <c r="AL58" s="221"/>
      <c r="AM58" s="221"/>
      <c r="AN58" s="221"/>
      <c r="AO58" s="221"/>
      <c r="AP58" s="221"/>
      <c r="AQ58" s="221"/>
      <c r="AR58" s="221"/>
      <c r="AS58" s="221"/>
    </row>
    <row r="59" spans="1:45" s="222" customFormat="1" ht="27.75" customHeight="1">
      <c r="A59" s="1010"/>
      <c r="B59" s="1073" t="s">
        <v>1157</v>
      </c>
      <c r="C59" s="1073"/>
      <c r="D59" s="1073"/>
      <c r="E59" s="1073"/>
      <c r="F59" s="1073"/>
      <c r="G59" s="1073"/>
      <c r="H59" s="1073"/>
      <c r="I59" s="1073"/>
      <c r="J59" s="1073"/>
      <c r="K59" s="1073"/>
      <c r="L59" s="1073"/>
      <c r="M59" s="1073"/>
      <c r="N59" s="1073"/>
      <c r="O59" s="221"/>
      <c r="P59" s="221"/>
      <c r="Q59" s="221"/>
      <c r="R59" s="221"/>
      <c r="S59" s="221"/>
      <c r="T59" s="221"/>
      <c r="U59" s="221"/>
      <c r="V59" s="221"/>
      <c r="W59" s="221"/>
      <c r="X59" s="221"/>
      <c r="Y59" s="221"/>
      <c r="Z59" s="221"/>
      <c r="AA59" s="221"/>
      <c r="AB59" s="221"/>
      <c r="AC59" s="221"/>
      <c r="AD59" s="221"/>
      <c r="AE59" s="221"/>
      <c r="AF59" s="221"/>
      <c r="AG59" s="221"/>
      <c r="AH59" s="221"/>
      <c r="AI59" s="221"/>
      <c r="AJ59" s="221"/>
      <c r="AK59" s="221"/>
      <c r="AL59" s="221"/>
      <c r="AM59" s="221"/>
      <c r="AN59" s="221"/>
      <c r="AO59" s="221"/>
      <c r="AP59" s="221"/>
      <c r="AQ59" s="221"/>
      <c r="AR59" s="221"/>
      <c r="AS59" s="221"/>
    </row>
    <row r="60" spans="1:45" s="222" customFormat="1" ht="9">
      <c r="A60" s="221"/>
      <c r="B60" s="221"/>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c r="AS60" s="221"/>
    </row>
    <row r="61" spans="1:45" ht="12">
      <c r="A61" s="190" t="s">
        <v>488</v>
      </c>
      <c r="B61" s="208"/>
      <c r="C61" s="219"/>
      <c r="D61" s="219"/>
      <c r="E61" s="219"/>
      <c r="F61" s="219"/>
      <c r="G61" s="219"/>
      <c r="H61" s="219"/>
      <c r="I61" s="219"/>
      <c r="J61" s="219"/>
      <c r="K61" s="219"/>
      <c r="L61" s="219"/>
      <c r="M61" s="219"/>
      <c r="N61" s="387" t="s">
        <v>747</v>
      </c>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row>
    <row r="62" spans="1:45" s="223" customFormat="1" ht="12">
      <c r="A62" s="147">
        <v>13</v>
      </c>
      <c r="B62" s="1283" t="s">
        <v>1596</v>
      </c>
      <c r="C62" s="1283"/>
      <c r="D62" s="1283"/>
      <c r="E62" s="1283"/>
      <c r="F62" s="1283"/>
      <c r="G62" s="1283"/>
      <c r="H62" s="1283"/>
      <c r="I62" s="1283"/>
      <c r="J62" s="1283"/>
      <c r="K62" s="1283"/>
      <c r="L62" s="1283"/>
      <c r="M62" s="1283"/>
      <c r="N62" s="1283"/>
      <c r="O62" s="784"/>
      <c r="P62" s="784"/>
      <c r="Q62" s="784"/>
      <c r="R62" s="784"/>
      <c r="S62" s="784"/>
      <c r="T62" s="784"/>
      <c r="U62" s="784"/>
      <c r="V62" s="784"/>
      <c r="W62" s="784"/>
      <c r="X62" s="784"/>
      <c r="Y62" s="784"/>
      <c r="Z62" s="784"/>
      <c r="AA62" s="784"/>
      <c r="AB62" s="784"/>
      <c r="AC62" s="784"/>
      <c r="AD62" s="784"/>
      <c r="AE62" s="784"/>
      <c r="AF62" s="784"/>
    </row>
    <row r="63" spans="1:45" s="223" customFormat="1" ht="36">
      <c r="A63" s="784"/>
      <c r="B63" s="224" t="s">
        <v>1056</v>
      </c>
      <c r="C63" s="785" t="s">
        <v>1057</v>
      </c>
      <c r="D63" s="785" t="s">
        <v>202</v>
      </c>
      <c r="E63" s="785" t="s">
        <v>1058</v>
      </c>
      <c r="F63" s="785" t="s">
        <v>202</v>
      </c>
      <c r="G63" s="785" t="s">
        <v>1270</v>
      </c>
      <c r="H63" s="785" t="s">
        <v>202</v>
      </c>
      <c r="I63" s="224"/>
      <c r="J63" s="224"/>
      <c r="K63" s="225" t="s">
        <v>1059</v>
      </c>
      <c r="L63" s="785" t="s">
        <v>1060</v>
      </c>
      <c r="M63" s="785" t="s">
        <v>202</v>
      </c>
      <c r="N63" s="226" t="s">
        <v>1271</v>
      </c>
      <c r="O63" s="784"/>
      <c r="P63" s="784"/>
      <c r="Q63" s="784"/>
      <c r="R63" s="784"/>
      <c r="S63" s="784"/>
      <c r="T63" s="784"/>
      <c r="U63" s="784"/>
      <c r="V63" s="784"/>
      <c r="W63" s="784"/>
      <c r="X63" s="784"/>
      <c r="Y63" s="784"/>
      <c r="Z63" s="784"/>
      <c r="AA63" s="784"/>
      <c r="AB63" s="784"/>
      <c r="AC63" s="784"/>
      <c r="AD63" s="784"/>
      <c r="AE63" s="784"/>
      <c r="AF63" s="784"/>
    </row>
    <row r="64" spans="1:45" ht="12">
      <c r="A64" s="784"/>
      <c r="B64" s="894" t="s">
        <v>1590</v>
      </c>
      <c r="C64" s="227"/>
      <c r="D64" s="228" t="s">
        <v>202</v>
      </c>
      <c r="E64" s="229"/>
      <c r="F64" s="228" t="s">
        <v>202</v>
      </c>
      <c r="G64" s="230"/>
      <c r="H64" s="228" t="s">
        <v>202</v>
      </c>
      <c r="I64" s="230"/>
      <c r="J64" s="230"/>
      <c r="K64" s="231"/>
      <c r="L64" s="251" t="str">
        <f t="shared" ref="L64:L76" si="0">IF(K64="","",VLOOKUP(K64,$C$201:$E$257,3,FALSE))</f>
        <v/>
      </c>
      <c r="M64" s="228" t="s">
        <v>202</v>
      </c>
      <c r="N64" s="232" t="str">
        <f t="shared" ref="N64:N76" si="1">IF(L64="","",SUM(C64*(E64*G64*L64)))</f>
        <v/>
      </c>
      <c r="O64" s="219"/>
      <c r="P64" s="219"/>
      <c r="Q64" s="219"/>
      <c r="R64" s="219"/>
      <c r="S64" s="219"/>
      <c r="T64" s="219"/>
      <c r="U64" s="219"/>
      <c r="V64" s="219"/>
      <c r="W64" s="219"/>
      <c r="X64" s="219"/>
      <c r="Y64" s="219"/>
      <c r="Z64" s="219"/>
      <c r="AA64" s="219"/>
      <c r="AB64" s="219"/>
      <c r="AC64" s="219"/>
      <c r="AD64" s="219"/>
      <c r="AE64" s="219"/>
      <c r="AF64" s="219"/>
    </row>
    <row r="65" spans="1:32" ht="12">
      <c r="A65" s="784"/>
      <c r="B65" s="894" t="s">
        <v>1589</v>
      </c>
      <c r="C65" s="227"/>
      <c r="D65" s="228" t="s">
        <v>202</v>
      </c>
      <c r="E65" s="229"/>
      <c r="F65" s="228" t="s">
        <v>202</v>
      </c>
      <c r="G65" s="230"/>
      <c r="H65" s="228" t="s">
        <v>202</v>
      </c>
      <c r="I65" s="230"/>
      <c r="J65" s="230"/>
      <c r="K65" s="231"/>
      <c r="L65" s="251" t="str">
        <f t="shared" si="0"/>
        <v/>
      </c>
      <c r="M65" s="228" t="s">
        <v>202</v>
      </c>
      <c r="N65" s="232" t="str">
        <f t="shared" si="1"/>
        <v/>
      </c>
      <c r="O65" s="219"/>
      <c r="P65" s="219"/>
      <c r="Q65" s="219"/>
      <c r="R65" s="219"/>
      <c r="S65" s="219"/>
      <c r="T65" s="219"/>
      <c r="U65" s="219"/>
      <c r="V65" s="219"/>
      <c r="W65" s="219"/>
      <c r="X65" s="219"/>
      <c r="Y65" s="219"/>
      <c r="Z65" s="219"/>
      <c r="AA65" s="219"/>
      <c r="AB65" s="219"/>
      <c r="AC65" s="219"/>
      <c r="AD65" s="219"/>
      <c r="AE65" s="219"/>
      <c r="AF65" s="219"/>
    </row>
    <row r="66" spans="1:32" ht="12">
      <c r="A66" s="784"/>
      <c r="B66" s="894" t="s">
        <v>1273</v>
      </c>
      <c r="C66" s="227"/>
      <c r="D66" s="228" t="s">
        <v>202</v>
      </c>
      <c r="E66" s="229"/>
      <c r="F66" s="228" t="s">
        <v>202</v>
      </c>
      <c r="G66" s="887">
        <v>0.02</v>
      </c>
      <c r="H66" s="228" t="s">
        <v>202</v>
      </c>
      <c r="I66" s="230"/>
      <c r="J66" s="230"/>
      <c r="K66" s="231"/>
      <c r="L66" s="251" t="str">
        <f t="shared" si="0"/>
        <v/>
      </c>
      <c r="M66" s="228" t="s">
        <v>202</v>
      </c>
      <c r="N66" s="232" t="str">
        <f t="shared" si="1"/>
        <v/>
      </c>
      <c r="O66" s="219"/>
      <c r="P66" s="219"/>
      <c r="Q66" s="219"/>
      <c r="R66" s="219"/>
      <c r="S66" s="219"/>
      <c r="T66" s="219"/>
      <c r="U66" s="219"/>
      <c r="V66" s="219"/>
      <c r="W66" s="219"/>
      <c r="X66" s="219"/>
      <c r="Y66" s="219"/>
      <c r="Z66" s="219"/>
      <c r="AA66" s="219"/>
      <c r="AB66" s="219"/>
      <c r="AC66" s="219"/>
      <c r="AD66" s="219"/>
      <c r="AE66" s="219"/>
      <c r="AF66" s="219"/>
    </row>
    <row r="67" spans="1:32" ht="12">
      <c r="A67" s="784"/>
      <c r="B67" s="894" t="s">
        <v>1274</v>
      </c>
      <c r="C67" s="227"/>
      <c r="D67" s="228" t="s">
        <v>202</v>
      </c>
      <c r="E67" s="229"/>
      <c r="F67" s="228" t="s">
        <v>202</v>
      </c>
      <c r="G67" s="887">
        <v>0.02</v>
      </c>
      <c r="H67" s="228" t="s">
        <v>202</v>
      </c>
      <c r="I67" s="230"/>
      <c r="J67" s="230"/>
      <c r="K67" s="231"/>
      <c r="L67" s="251" t="str">
        <f t="shared" si="0"/>
        <v/>
      </c>
      <c r="M67" s="228" t="s">
        <v>202</v>
      </c>
      <c r="N67" s="232" t="str">
        <f t="shared" si="1"/>
        <v/>
      </c>
      <c r="O67" s="219"/>
      <c r="P67" s="219"/>
      <c r="Q67" s="219"/>
      <c r="R67" s="219"/>
      <c r="S67" s="219"/>
      <c r="T67" s="219"/>
      <c r="U67" s="219"/>
      <c r="V67" s="219"/>
      <c r="W67" s="219"/>
      <c r="X67" s="219"/>
      <c r="Y67" s="219"/>
      <c r="Z67" s="219"/>
      <c r="AA67" s="219"/>
      <c r="AB67" s="219"/>
      <c r="AC67" s="219"/>
      <c r="AD67" s="219"/>
      <c r="AE67" s="219"/>
      <c r="AF67" s="219"/>
    </row>
    <row r="68" spans="1:32" ht="12">
      <c r="A68" s="784"/>
      <c r="B68" s="894" t="s">
        <v>1275</v>
      </c>
      <c r="C68" s="227"/>
      <c r="D68" s="228" t="s">
        <v>202</v>
      </c>
      <c r="E68" s="229"/>
      <c r="F68" s="228" t="s">
        <v>202</v>
      </c>
      <c r="G68" s="887">
        <v>0.01</v>
      </c>
      <c r="H68" s="228" t="s">
        <v>202</v>
      </c>
      <c r="I68" s="230"/>
      <c r="J68" s="230"/>
      <c r="K68" s="231"/>
      <c r="L68" s="251" t="str">
        <f t="shared" si="0"/>
        <v/>
      </c>
      <c r="M68" s="228" t="s">
        <v>202</v>
      </c>
      <c r="N68" s="232" t="str">
        <f t="shared" si="1"/>
        <v/>
      </c>
      <c r="O68" s="219"/>
      <c r="P68" s="219"/>
      <c r="Q68" s="219"/>
      <c r="R68" s="219"/>
      <c r="S68" s="219"/>
      <c r="T68" s="219"/>
      <c r="U68" s="219"/>
      <c r="V68" s="219"/>
      <c r="W68" s="219"/>
      <c r="X68" s="219"/>
      <c r="Y68" s="219"/>
      <c r="Z68" s="219"/>
      <c r="AA68" s="219"/>
      <c r="AB68" s="219"/>
      <c r="AC68" s="219"/>
      <c r="AD68" s="219"/>
      <c r="AE68" s="219"/>
      <c r="AF68" s="219"/>
    </row>
    <row r="69" spans="1:32" ht="12">
      <c r="A69" s="784"/>
      <c r="B69" s="894" t="s">
        <v>1584</v>
      </c>
      <c r="C69" s="227"/>
      <c r="D69" s="228" t="s">
        <v>202</v>
      </c>
      <c r="E69" s="229"/>
      <c r="F69" s="228" t="s">
        <v>202</v>
      </c>
      <c r="G69" s="887">
        <v>0.02</v>
      </c>
      <c r="H69" s="228" t="s">
        <v>202</v>
      </c>
      <c r="I69" s="230"/>
      <c r="J69" s="230"/>
      <c r="K69" s="231"/>
      <c r="L69" s="251" t="str">
        <f t="shared" si="0"/>
        <v/>
      </c>
      <c r="M69" s="228" t="s">
        <v>202</v>
      </c>
      <c r="N69" s="232" t="str">
        <f t="shared" si="1"/>
        <v/>
      </c>
      <c r="O69" s="219"/>
      <c r="P69" s="219"/>
      <c r="Q69" s="219"/>
      <c r="R69" s="219"/>
      <c r="S69" s="219"/>
      <c r="T69" s="219"/>
      <c r="U69" s="219"/>
      <c r="V69" s="219"/>
      <c r="W69" s="219"/>
      <c r="X69" s="219"/>
      <c r="Y69" s="219"/>
      <c r="Z69" s="219"/>
      <c r="AA69" s="219"/>
      <c r="AB69" s="219"/>
      <c r="AC69" s="219"/>
      <c r="AD69" s="219"/>
      <c r="AE69" s="219"/>
      <c r="AF69" s="219"/>
    </row>
    <row r="70" spans="1:32" ht="12">
      <c r="A70" s="784"/>
      <c r="B70" s="894" t="s">
        <v>1277</v>
      </c>
      <c r="C70" s="227"/>
      <c r="D70" s="228" t="s">
        <v>202</v>
      </c>
      <c r="E70" s="229"/>
      <c r="F70" s="228" t="s">
        <v>202</v>
      </c>
      <c r="G70" s="887">
        <v>0.01</v>
      </c>
      <c r="H70" s="228" t="s">
        <v>202</v>
      </c>
      <c r="I70" s="230"/>
      <c r="J70" s="230"/>
      <c r="K70" s="231"/>
      <c r="L70" s="251" t="str">
        <f t="shared" si="0"/>
        <v/>
      </c>
      <c r="M70" s="228" t="s">
        <v>202</v>
      </c>
      <c r="N70" s="232" t="str">
        <f t="shared" si="1"/>
        <v/>
      </c>
      <c r="O70" s="219"/>
      <c r="P70" s="219"/>
      <c r="Q70" s="219"/>
      <c r="R70" s="219"/>
      <c r="S70" s="219"/>
      <c r="T70" s="219"/>
      <c r="U70" s="219"/>
      <c r="V70" s="219"/>
      <c r="W70" s="219"/>
      <c r="X70" s="219"/>
      <c r="Y70" s="219"/>
      <c r="Z70" s="219"/>
      <c r="AA70" s="219"/>
      <c r="AB70" s="219"/>
      <c r="AC70" s="219"/>
      <c r="AD70" s="219"/>
      <c r="AE70" s="219"/>
      <c r="AF70" s="219"/>
    </row>
    <row r="71" spans="1:32" ht="12">
      <c r="A71" s="784"/>
      <c r="B71" s="894" t="s">
        <v>1585</v>
      </c>
      <c r="C71" s="227"/>
      <c r="D71" s="228" t="s">
        <v>202</v>
      </c>
      <c r="E71" s="229"/>
      <c r="F71" s="228" t="s">
        <v>202</v>
      </c>
      <c r="G71" s="887">
        <v>5.0000000000000001E-3</v>
      </c>
      <c r="H71" s="228" t="s">
        <v>202</v>
      </c>
      <c r="I71" s="230"/>
      <c r="J71" s="230"/>
      <c r="K71" s="231"/>
      <c r="L71" s="251" t="str">
        <f t="shared" si="0"/>
        <v/>
      </c>
      <c r="M71" s="228" t="s">
        <v>202</v>
      </c>
      <c r="N71" s="232" t="str">
        <f t="shared" si="1"/>
        <v/>
      </c>
      <c r="O71" s="219"/>
      <c r="P71" s="219"/>
      <c r="Q71" s="219"/>
      <c r="R71" s="219"/>
      <c r="S71" s="219"/>
      <c r="T71" s="219"/>
      <c r="U71" s="219"/>
      <c r="V71" s="219"/>
      <c r="W71" s="219"/>
      <c r="X71" s="219"/>
      <c r="Y71" s="219"/>
      <c r="Z71" s="219"/>
      <c r="AA71" s="219"/>
      <c r="AB71" s="219"/>
      <c r="AC71" s="219"/>
      <c r="AD71" s="219"/>
      <c r="AE71" s="219"/>
      <c r="AF71" s="219"/>
    </row>
    <row r="72" spans="1:32" ht="12">
      <c r="A72" s="784"/>
      <c r="B72" s="894" t="s">
        <v>1583</v>
      </c>
      <c r="C72" s="227"/>
      <c r="D72" s="228" t="s">
        <v>202</v>
      </c>
      <c r="E72" s="229"/>
      <c r="F72" s="228" t="s">
        <v>202</v>
      </c>
      <c r="G72" s="887">
        <v>0.02</v>
      </c>
      <c r="H72" s="228" t="s">
        <v>202</v>
      </c>
      <c r="I72" s="230"/>
      <c r="J72" s="230"/>
      <c r="K72" s="231"/>
      <c r="L72" s="251" t="str">
        <f t="shared" si="0"/>
        <v/>
      </c>
      <c r="M72" s="228" t="s">
        <v>202</v>
      </c>
      <c r="N72" s="232" t="str">
        <f t="shared" si="1"/>
        <v/>
      </c>
      <c r="O72" s="219"/>
      <c r="P72" s="219"/>
      <c r="Q72" s="219"/>
      <c r="R72" s="219"/>
      <c r="S72" s="219"/>
      <c r="T72" s="219"/>
      <c r="U72" s="219"/>
      <c r="V72" s="219"/>
      <c r="W72" s="219"/>
      <c r="X72" s="219"/>
      <c r="Y72" s="219"/>
      <c r="Z72" s="219"/>
      <c r="AA72" s="219"/>
      <c r="AB72" s="219"/>
      <c r="AC72" s="219"/>
      <c r="AD72" s="219"/>
      <c r="AE72" s="219"/>
      <c r="AF72" s="219"/>
    </row>
    <row r="73" spans="1:32" ht="12">
      <c r="A73" s="784"/>
      <c r="B73" s="894" t="s">
        <v>1588</v>
      </c>
      <c r="C73" s="227"/>
      <c r="D73" s="228" t="s">
        <v>202</v>
      </c>
      <c r="E73" s="229"/>
      <c r="F73" s="228" t="s">
        <v>202</v>
      </c>
      <c r="G73" s="940"/>
      <c r="H73" s="228" t="s">
        <v>202</v>
      </c>
      <c r="I73" s="230"/>
      <c r="J73" s="230"/>
      <c r="K73" s="231"/>
      <c r="L73" s="251" t="str">
        <f t="shared" si="0"/>
        <v/>
      </c>
      <c r="M73" s="228" t="s">
        <v>202</v>
      </c>
      <c r="N73" s="232" t="str">
        <f t="shared" si="1"/>
        <v/>
      </c>
      <c r="O73" s="219"/>
      <c r="P73" s="219"/>
      <c r="Q73" s="219"/>
      <c r="R73" s="219"/>
      <c r="S73" s="219"/>
      <c r="T73" s="219"/>
      <c r="U73" s="219"/>
      <c r="V73" s="219"/>
      <c r="W73" s="219"/>
      <c r="X73" s="219"/>
      <c r="Y73" s="219"/>
      <c r="Z73" s="219"/>
      <c r="AA73" s="219"/>
      <c r="AB73" s="219"/>
      <c r="AC73" s="219"/>
      <c r="AD73" s="219"/>
      <c r="AE73" s="219"/>
      <c r="AF73" s="219"/>
    </row>
    <row r="74" spans="1:32" ht="12">
      <c r="A74" s="784"/>
      <c r="B74" s="894" t="s">
        <v>1281</v>
      </c>
      <c r="C74" s="227"/>
      <c r="D74" s="228" t="s">
        <v>202</v>
      </c>
      <c r="E74" s="229"/>
      <c r="F74" s="228" t="s">
        <v>202</v>
      </c>
      <c r="G74" s="887">
        <v>5.0000000000000001E-3</v>
      </c>
      <c r="H74" s="228" t="s">
        <v>202</v>
      </c>
      <c r="I74" s="230"/>
      <c r="J74" s="230"/>
      <c r="K74" s="231"/>
      <c r="L74" s="251" t="str">
        <f t="shared" si="0"/>
        <v/>
      </c>
      <c r="M74" s="228" t="s">
        <v>202</v>
      </c>
      <c r="N74" s="232" t="str">
        <f t="shared" si="1"/>
        <v/>
      </c>
      <c r="O74" s="219"/>
      <c r="P74" s="219"/>
      <c r="Q74" s="219"/>
      <c r="R74" s="219"/>
      <c r="S74" s="219"/>
      <c r="T74" s="219"/>
      <c r="U74" s="219"/>
      <c r="V74" s="219"/>
      <c r="W74" s="219"/>
      <c r="X74" s="219"/>
      <c r="Y74" s="219"/>
      <c r="Z74" s="219"/>
      <c r="AA74" s="219"/>
      <c r="AB74" s="219"/>
      <c r="AC74" s="219"/>
      <c r="AD74" s="219"/>
      <c r="AE74" s="219"/>
      <c r="AF74" s="219"/>
    </row>
    <row r="75" spans="1:32" ht="12">
      <c r="A75" s="784"/>
      <c r="B75" s="894" t="s">
        <v>1587</v>
      </c>
      <c r="C75" s="227"/>
      <c r="D75" s="228" t="s">
        <v>202</v>
      </c>
      <c r="E75" s="229"/>
      <c r="F75" s="228" t="s">
        <v>202</v>
      </c>
      <c r="G75" s="940"/>
      <c r="H75" s="228" t="s">
        <v>202</v>
      </c>
      <c r="I75" s="230"/>
      <c r="J75" s="230"/>
      <c r="K75" s="231"/>
      <c r="L75" s="251" t="str">
        <f t="shared" si="0"/>
        <v/>
      </c>
      <c r="M75" s="228" t="s">
        <v>202</v>
      </c>
      <c r="N75" s="232" t="str">
        <f t="shared" si="1"/>
        <v/>
      </c>
      <c r="O75" s="219"/>
      <c r="P75" s="219"/>
      <c r="Q75" s="219"/>
      <c r="R75" s="219"/>
      <c r="S75" s="219"/>
      <c r="T75" s="219"/>
      <c r="U75" s="219"/>
      <c r="V75" s="219"/>
      <c r="W75" s="219"/>
      <c r="X75" s="219"/>
      <c r="Y75" s="219"/>
      <c r="Z75" s="219"/>
      <c r="AA75" s="219"/>
      <c r="AB75" s="219"/>
      <c r="AC75" s="219"/>
      <c r="AD75" s="219"/>
      <c r="AE75" s="219"/>
      <c r="AF75" s="219"/>
    </row>
    <row r="76" spans="1:32" ht="12">
      <c r="A76" s="784"/>
      <c r="B76" s="894" t="s">
        <v>1586</v>
      </c>
      <c r="C76" s="227"/>
      <c r="D76" s="228" t="s">
        <v>202</v>
      </c>
      <c r="E76" s="229"/>
      <c r="F76" s="228" t="s">
        <v>202</v>
      </c>
      <c r="G76" s="887">
        <v>5.0000000000000001E-3</v>
      </c>
      <c r="H76" s="228" t="s">
        <v>202</v>
      </c>
      <c r="I76" s="230"/>
      <c r="J76" s="230"/>
      <c r="K76" s="231"/>
      <c r="L76" s="251" t="str">
        <f t="shared" si="0"/>
        <v/>
      </c>
      <c r="M76" s="228" t="s">
        <v>202</v>
      </c>
      <c r="N76" s="232" t="str">
        <f t="shared" si="1"/>
        <v/>
      </c>
      <c r="O76" s="219"/>
      <c r="P76" s="219"/>
      <c r="Q76" s="219"/>
      <c r="R76" s="219"/>
      <c r="S76" s="219"/>
      <c r="T76" s="219"/>
      <c r="U76" s="219"/>
      <c r="V76" s="219"/>
      <c r="W76" s="219"/>
      <c r="X76" s="219"/>
      <c r="Y76" s="219"/>
      <c r="Z76" s="219"/>
      <c r="AA76" s="219"/>
      <c r="AB76" s="219"/>
      <c r="AC76" s="219"/>
      <c r="AD76" s="219"/>
      <c r="AE76" s="219"/>
      <c r="AF76" s="219"/>
    </row>
    <row r="77" spans="1:32" s="240" customFormat="1" ht="12">
      <c r="A77" s="264"/>
      <c r="B77" s="234" t="s">
        <v>222</v>
      </c>
      <c r="C77" s="235"/>
      <c r="D77" s="236"/>
      <c r="E77" s="235"/>
      <c r="F77" s="236"/>
      <c r="G77" s="237"/>
      <c r="H77" s="236"/>
      <c r="I77" s="238"/>
      <c r="J77" s="238"/>
      <c r="K77" s="235"/>
      <c r="L77" s="235"/>
      <c r="M77" s="236"/>
      <c r="N77" s="239">
        <f>SUM(N64:N76)</f>
        <v>0</v>
      </c>
      <c r="O77" s="233"/>
      <c r="P77" s="233"/>
      <c r="Q77" s="233"/>
      <c r="R77" s="233"/>
      <c r="S77" s="233"/>
      <c r="T77" s="233"/>
      <c r="U77" s="233"/>
      <c r="V77" s="233"/>
      <c r="W77" s="233"/>
      <c r="X77" s="233"/>
      <c r="Y77" s="233"/>
      <c r="Z77" s="233"/>
      <c r="AA77" s="233"/>
      <c r="AB77" s="233"/>
      <c r="AC77" s="233"/>
      <c r="AD77" s="233"/>
      <c r="AE77" s="233"/>
      <c r="AF77" s="233"/>
    </row>
    <row r="78" spans="1:32" s="222" customFormat="1" ht="9">
      <c r="A78" s="221"/>
      <c r="B78" s="580"/>
      <c r="C78" s="581"/>
      <c r="D78" s="581"/>
      <c r="E78" s="580"/>
      <c r="F78" s="581"/>
      <c r="G78" s="582"/>
      <c r="H78" s="581"/>
      <c r="I78" s="580"/>
      <c r="J78" s="581"/>
      <c r="K78" s="581"/>
      <c r="L78" s="580"/>
      <c r="M78" s="581"/>
      <c r="N78" s="221"/>
      <c r="O78" s="221"/>
      <c r="P78" s="221"/>
      <c r="Q78" s="221"/>
      <c r="R78" s="221"/>
      <c r="S78" s="221"/>
      <c r="T78" s="221"/>
      <c r="U78" s="221"/>
      <c r="V78" s="221"/>
      <c r="W78" s="221"/>
      <c r="X78" s="221"/>
      <c r="Y78" s="221"/>
      <c r="Z78" s="221"/>
      <c r="AA78" s="221"/>
      <c r="AB78" s="221"/>
      <c r="AC78" s="221"/>
      <c r="AD78" s="221"/>
      <c r="AE78" s="221"/>
      <c r="AF78" s="221"/>
    </row>
    <row r="79" spans="1:32" ht="12">
      <c r="A79" s="190" t="s">
        <v>489</v>
      </c>
      <c r="B79" s="219"/>
      <c r="C79" s="219"/>
      <c r="D79" s="219"/>
      <c r="E79" s="219"/>
      <c r="F79" s="219"/>
      <c r="G79" s="219"/>
      <c r="H79" s="219"/>
      <c r="I79" s="219"/>
      <c r="J79" s="219"/>
      <c r="K79" s="219"/>
      <c r="L79" s="219"/>
      <c r="M79" s="219"/>
      <c r="N79" s="387" t="s">
        <v>747</v>
      </c>
      <c r="O79" s="219"/>
      <c r="P79" s="219"/>
      <c r="Q79" s="219"/>
      <c r="R79" s="219"/>
      <c r="S79" s="219"/>
      <c r="T79" s="219"/>
      <c r="U79" s="219"/>
      <c r="V79" s="219"/>
      <c r="W79" s="219"/>
      <c r="X79" s="219"/>
      <c r="Y79" s="219"/>
      <c r="Z79" s="219"/>
      <c r="AA79" s="219"/>
      <c r="AB79" s="219"/>
      <c r="AC79" s="219"/>
      <c r="AD79" s="219"/>
      <c r="AE79" s="219"/>
      <c r="AF79" s="219"/>
    </row>
    <row r="80" spans="1:32" s="223" customFormat="1" ht="12">
      <c r="A80" s="147">
        <f>A62</f>
        <v>13</v>
      </c>
      <c r="B80" s="1245" t="s">
        <v>511</v>
      </c>
      <c r="C80" s="1246"/>
      <c r="D80" s="1246"/>
      <c r="E80" s="1246"/>
      <c r="F80" s="1246"/>
      <c r="G80" s="1246"/>
      <c r="H80" s="1246"/>
      <c r="I80" s="1246"/>
      <c r="J80" s="1246"/>
      <c r="K80" s="1246"/>
      <c r="L80" s="1246"/>
      <c r="M80" s="1246"/>
      <c r="N80" s="1285"/>
      <c r="O80" s="784"/>
      <c r="P80" s="784"/>
      <c r="Q80" s="784"/>
      <c r="R80" s="784"/>
      <c r="S80" s="784"/>
      <c r="T80" s="784"/>
      <c r="U80" s="784"/>
      <c r="V80" s="784"/>
      <c r="W80" s="784"/>
      <c r="X80" s="784"/>
      <c r="Y80" s="784"/>
      <c r="Z80" s="784"/>
      <c r="AA80" s="784"/>
      <c r="AB80" s="784"/>
      <c r="AC80" s="784"/>
      <c r="AD80" s="784"/>
      <c r="AE80" s="784"/>
      <c r="AF80" s="784"/>
    </row>
    <row r="81" spans="1:46" s="223" customFormat="1" ht="36">
      <c r="A81" s="784"/>
      <c r="B81" s="224" t="s">
        <v>1056</v>
      </c>
      <c r="C81" s="785" t="s">
        <v>1057</v>
      </c>
      <c r="D81" s="785" t="s">
        <v>202</v>
      </c>
      <c r="E81" s="785" t="s">
        <v>1058</v>
      </c>
      <c r="F81" s="785" t="s">
        <v>202</v>
      </c>
      <c r="G81" s="785" t="s">
        <v>512</v>
      </c>
      <c r="H81" s="785" t="s">
        <v>202</v>
      </c>
      <c r="I81" s="785" t="s">
        <v>1284</v>
      </c>
      <c r="J81" s="785" t="s">
        <v>202</v>
      </c>
      <c r="K81" s="225" t="s">
        <v>1059</v>
      </c>
      <c r="L81" s="785" t="s">
        <v>1060</v>
      </c>
      <c r="M81" s="785" t="s">
        <v>202</v>
      </c>
      <c r="N81" s="226" t="s">
        <v>1271</v>
      </c>
      <c r="O81" s="784"/>
      <c r="P81" s="784"/>
      <c r="Q81" s="784"/>
      <c r="R81" s="784"/>
      <c r="S81" s="784"/>
      <c r="T81" s="784"/>
      <c r="U81" s="784"/>
      <c r="V81" s="784"/>
      <c r="W81" s="784"/>
      <c r="X81" s="784"/>
      <c r="Y81" s="784"/>
      <c r="Z81" s="784"/>
      <c r="AA81" s="784"/>
      <c r="AB81" s="784"/>
      <c r="AC81" s="784"/>
      <c r="AD81" s="784"/>
      <c r="AE81" s="784"/>
      <c r="AF81" s="784"/>
    </row>
    <row r="82" spans="1:46" ht="12">
      <c r="A82" s="784"/>
      <c r="B82" s="894" t="s">
        <v>1061</v>
      </c>
      <c r="C82" s="227"/>
      <c r="D82" s="228" t="s">
        <v>202</v>
      </c>
      <c r="E82" s="229"/>
      <c r="F82" s="228" t="s">
        <v>202</v>
      </c>
      <c r="G82" s="227"/>
      <c r="H82" s="228" t="s">
        <v>202</v>
      </c>
      <c r="I82" s="887">
        <v>3.0000000000000001E-3</v>
      </c>
      <c r="J82" s="228" t="s">
        <v>202</v>
      </c>
      <c r="K82" s="231"/>
      <c r="L82" s="251" t="str">
        <f t="shared" ref="L82:L94" si="2">IF(K82="","",VLOOKUP(K82,$C$201:$E$257,3,FALSE))</f>
        <v/>
      </c>
      <c r="M82" s="228" t="s">
        <v>202</v>
      </c>
      <c r="N82" s="232" t="str">
        <f t="shared" ref="N82:N94" si="3">IF(L82="","",SUM(C82*(E82*G82*I82*L82)))</f>
        <v/>
      </c>
      <c r="O82" s="219"/>
      <c r="P82" s="219"/>
      <c r="Q82" s="219"/>
      <c r="R82" s="219"/>
      <c r="S82" s="219"/>
      <c r="T82" s="219"/>
      <c r="U82" s="219"/>
      <c r="V82" s="219"/>
      <c r="W82" s="219"/>
      <c r="X82" s="219"/>
      <c r="Y82" s="219"/>
      <c r="Z82" s="219"/>
      <c r="AA82" s="219"/>
      <c r="AB82" s="219"/>
      <c r="AC82" s="219"/>
      <c r="AD82" s="219"/>
      <c r="AE82" s="219"/>
      <c r="AF82" s="219"/>
    </row>
    <row r="83" spans="1:46" ht="12">
      <c r="A83" s="784"/>
      <c r="B83" s="894" t="s">
        <v>1272</v>
      </c>
      <c r="C83" s="227"/>
      <c r="D83" s="228" t="s">
        <v>202</v>
      </c>
      <c r="E83" s="229"/>
      <c r="F83" s="228" t="s">
        <v>202</v>
      </c>
      <c r="G83" s="227"/>
      <c r="H83" s="228" t="s">
        <v>202</v>
      </c>
      <c r="I83" s="887">
        <v>1.4999999999999999E-2</v>
      </c>
      <c r="J83" s="228" t="s">
        <v>202</v>
      </c>
      <c r="K83" s="231"/>
      <c r="L83" s="251" t="str">
        <f t="shared" si="2"/>
        <v/>
      </c>
      <c r="M83" s="228" t="s">
        <v>202</v>
      </c>
      <c r="N83" s="232" t="str">
        <f t="shared" si="3"/>
        <v/>
      </c>
      <c r="O83" s="219"/>
      <c r="P83" s="219"/>
      <c r="Q83" s="219"/>
      <c r="R83" s="219"/>
      <c r="S83" s="219"/>
      <c r="T83" s="219"/>
      <c r="U83" s="219"/>
      <c r="V83" s="219"/>
      <c r="W83" s="219"/>
      <c r="X83" s="219"/>
      <c r="Y83" s="219"/>
      <c r="Z83" s="219"/>
      <c r="AA83" s="219"/>
      <c r="AB83" s="219"/>
      <c r="AC83" s="219"/>
      <c r="AD83" s="219"/>
      <c r="AE83" s="219"/>
      <c r="AF83" s="219"/>
    </row>
    <row r="84" spans="1:46" ht="12">
      <c r="A84" s="784"/>
      <c r="B84" s="894" t="s">
        <v>1273</v>
      </c>
      <c r="C84" s="227"/>
      <c r="D84" s="228" t="s">
        <v>202</v>
      </c>
      <c r="E84" s="229"/>
      <c r="F84" s="228" t="s">
        <v>202</v>
      </c>
      <c r="G84" s="227"/>
      <c r="H84" s="228" t="s">
        <v>202</v>
      </c>
      <c r="I84" s="887">
        <v>0.1</v>
      </c>
      <c r="J84" s="228" t="s">
        <v>202</v>
      </c>
      <c r="K84" s="231"/>
      <c r="L84" s="251" t="str">
        <f t="shared" si="2"/>
        <v/>
      </c>
      <c r="M84" s="228" t="s">
        <v>202</v>
      </c>
      <c r="N84" s="232" t="str">
        <f t="shared" si="3"/>
        <v/>
      </c>
      <c r="O84" s="219"/>
      <c r="P84" s="219"/>
      <c r="Q84" s="219"/>
      <c r="R84" s="219"/>
      <c r="S84" s="219"/>
      <c r="T84" s="219"/>
      <c r="U84" s="219"/>
      <c r="V84" s="219"/>
      <c r="W84" s="219"/>
      <c r="X84" s="219"/>
      <c r="Y84" s="219"/>
      <c r="Z84" s="219"/>
      <c r="AA84" s="219"/>
      <c r="AB84" s="219"/>
      <c r="AC84" s="219"/>
      <c r="AD84" s="219"/>
      <c r="AE84" s="219"/>
      <c r="AF84" s="219"/>
    </row>
    <row r="85" spans="1:46" ht="12">
      <c r="A85" s="784"/>
      <c r="B85" s="894" t="s">
        <v>1274</v>
      </c>
      <c r="C85" s="227"/>
      <c r="D85" s="228" t="s">
        <v>202</v>
      </c>
      <c r="E85" s="229"/>
      <c r="F85" s="228" t="s">
        <v>202</v>
      </c>
      <c r="G85" s="227"/>
      <c r="H85" s="228" t="s">
        <v>202</v>
      </c>
      <c r="I85" s="887">
        <v>0.18</v>
      </c>
      <c r="J85" s="228" t="s">
        <v>202</v>
      </c>
      <c r="K85" s="231"/>
      <c r="L85" s="251" t="str">
        <f t="shared" si="2"/>
        <v/>
      </c>
      <c r="M85" s="228" t="s">
        <v>202</v>
      </c>
      <c r="N85" s="232" t="str">
        <f t="shared" si="3"/>
        <v/>
      </c>
      <c r="O85" s="219"/>
      <c r="P85" s="219"/>
      <c r="Q85" s="219"/>
      <c r="R85" s="219"/>
      <c r="S85" s="219"/>
      <c r="T85" s="219"/>
      <c r="U85" s="219"/>
      <c r="V85" s="219"/>
      <c r="W85" s="219"/>
      <c r="X85" s="219"/>
      <c r="Y85" s="219"/>
      <c r="Z85" s="219"/>
      <c r="AA85" s="219"/>
      <c r="AB85" s="219"/>
      <c r="AC85" s="219"/>
      <c r="AD85" s="219"/>
      <c r="AE85" s="219"/>
      <c r="AF85" s="219"/>
    </row>
    <row r="86" spans="1:46" ht="12">
      <c r="A86" s="784"/>
      <c r="B86" s="894" t="s">
        <v>1275</v>
      </c>
      <c r="C86" s="227"/>
      <c r="D86" s="228" t="s">
        <v>202</v>
      </c>
      <c r="E86" s="229"/>
      <c r="F86" s="228" t="s">
        <v>202</v>
      </c>
      <c r="G86" s="227"/>
      <c r="H86" s="228" t="s">
        <v>202</v>
      </c>
      <c r="I86" s="887">
        <v>0.08</v>
      </c>
      <c r="J86" s="228" t="s">
        <v>202</v>
      </c>
      <c r="K86" s="231"/>
      <c r="L86" s="251" t="str">
        <f t="shared" si="2"/>
        <v/>
      </c>
      <c r="M86" s="228" t="s">
        <v>202</v>
      </c>
      <c r="N86" s="232" t="str">
        <f t="shared" si="3"/>
        <v/>
      </c>
      <c r="O86" s="219"/>
      <c r="P86" s="219"/>
      <c r="Q86" s="219"/>
      <c r="R86" s="219"/>
      <c r="S86" s="219"/>
      <c r="T86" s="219"/>
      <c r="U86" s="219"/>
      <c r="V86" s="219"/>
      <c r="W86" s="219"/>
      <c r="X86" s="219"/>
      <c r="Y86" s="219"/>
      <c r="Z86" s="219"/>
      <c r="AA86" s="219"/>
      <c r="AB86" s="219"/>
      <c r="AC86" s="219"/>
      <c r="AD86" s="219"/>
      <c r="AE86" s="219"/>
      <c r="AF86" s="219"/>
    </row>
    <row r="87" spans="1:46" ht="12">
      <c r="A87" s="784"/>
      <c r="B87" s="894" t="s">
        <v>1276</v>
      </c>
      <c r="C87" s="227"/>
      <c r="D87" s="228" t="s">
        <v>202</v>
      </c>
      <c r="E87" s="229"/>
      <c r="F87" s="228" t="s">
        <v>202</v>
      </c>
      <c r="G87" s="227"/>
      <c r="H87" s="228" t="s">
        <v>202</v>
      </c>
      <c r="I87" s="887">
        <v>0.03</v>
      </c>
      <c r="J87" s="228" t="s">
        <v>202</v>
      </c>
      <c r="K87" s="231"/>
      <c r="L87" s="251" t="str">
        <f t="shared" si="2"/>
        <v/>
      </c>
      <c r="M87" s="228" t="s">
        <v>202</v>
      </c>
      <c r="N87" s="232" t="str">
        <f t="shared" si="3"/>
        <v/>
      </c>
      <c r="O87" s="219"/>
      <c r="P87" s="219"/>
      <c r="Q87" s="219"/>
      <c r="R87" s="219"/>
      <c r="S87" s="219"/>
      <c r="T87" s="219"/>
      <c r="U87" s="219"/>
      <c r="V87" s="219"/>
      <c r="W87" s="219"/>
      <c r="X87" s="219"/>
      <c r="Y87" s="219"/>
      <c r="Z87" s="219"/>
      <c r="AA87" s="219"/>
      <c r="AB87" s="219"/>
      <c r="AC87" s="219"/>
      <c r="AD87" s="219"/>
      <c r="AE87" s="219"/>
      <c r="AF87" s="219"/>
    </row>
    <row r="88" spans="1:46" ht="12">
      <c r="A88" s="784"/>
      <c r="B88" s="894" t="s">
        <v>1277</v>
      </c>
      <c r="C88" s="227"/>
      <c r="D88" s="228" t="s">
        <v>202</v>
      </c>
      <c r="E88" s="229"/>
      <c r="F88" s="228" t="s">
        <v>202</v>
      </c>
      <c r="G88" s="227"/>
      <c r="H88" s="228" t="s">
        <v>202</v>
      </c>
      <c r="I88" s="887">
        <v>0.06</v>
      </c>
      <c r="J88" s="228" t="s">
        <v>202</v>
      </c>
      <c r="K88" s="231"/>
      <c r="L88" s="251" t="str">
        <f t="shared" si="2"/>
        <v/>
      </c>
      <c r="M88" s="228" t="s">
        <v>202</v>
      </c>
      <c r="N88" s="232" t="str">
        <f t="shared" si="3"/>
        <v/>
      </c>
      <c r="O88" s="219"/>
      <c r="P88" s="219"/>
      <c r="Q88" s="219"/>
      <c r="R88" s="219"/>
      <c r="S88" s="219"/>
      <c r="T88" s="219"/>
      <c r="U88" s="219"/>
      <c r="V88" s="219"/>
      <c r="W88" s="219"/>
      <c r="X88" s="219"/>
      <c r="Y88" s="219"/>
      <c r="Z88" s="219"/>
      <c r="AA88" s="219"/>
      <c r="AB88" s="219"/>
      <c r="AC88" s="219"/>
      <c r="AD88" s="219"/>
      <c r="AE88" s="219"/>
      <c r="AF88" s="219"/>
    </row>
    <row r="89" spans="1:46" ht="12">
      <c r="A89" s="784"/>
      <c r="B89" s="894" t="s">
        <v>1278</v>
      </c>
      <c r="C89" s="227"/>
      <c r="D89" s="228" t="s">
        <v>202</v>
      </c>
      <c r="E89" s="229"/>
      <c r="F89" s="228" t="s">
        <v>202</v>
      </c>
      <c r="G89" s="227"/>
      <c r="H89" s="228" t="s">
        <v>202</v>
      </c>
      <c r="I89" s="887">
        <v>0.03</v>
      </c>
      <c r="J89" s="228" t="s">
        <v>202</v>
      </c>
      <c r="K89" s="231"/>
      <c r="L89" s="251" t="str">
        <f t="shared" si="2"/>
        <v/>
      </c>
      <c r="M89" s="228" t="s">
        <v>202</v>
      </c>
      <c r="N89" s="232" t="str">
        <f t="shared" si="3"/>
        <v/>
      </c>
      <c r="O89" s="219"/>
      <c r="P89" s="219"/>
      <c r="Q89" s="219"/>
      <c r="R89" s="219"/>
      <c r="S89" s="219"/>
      <c r="T89" s="219"/>
      <c r="U89" s="219"/>
      <c r="V89" s="219"/>
      <c r="W89" s="219"/>
      <c r="X89" s="219"/>
      <c r="Y89" s="219"/>
      <c r="Z89" s="219"/>
      <c r="AA89" s="219"/>
      <c r="AB89" s="219"/>
      <c r="AC89" s="219"/>
      <c r="AD89" s="219"/>
      <c r="AE89" s="219"/>
      <c r="AF89" s="219"/>
    </row>
    <row r="90" spans="1:46" ht="12">
      <c r="A90" s="784"/>
      <c r="B90" s="894" t="s">
        <v>1279</v>
      </c>
      <c r="C90" s="227"/>
      <c r="D90" s="228" t="s">
        <v>202</v>
      </c>
      <c r="E90" s="229"/>
      <c r="F90" s="228" t="s">
        <v>202</v>
      </c>
      <c r="G90" s="227"/>
      <c r="H90" s="228" t="s">
        <v>202</v>
      </c>
      <c r="I90" s="887">
        <v>0.06</v>
      </c>
      <c r="J90" s="228" t="s">
        <v>202</v>
      </c>
      <c r="K90" s="231"/>
      <c r="L90" s="251" t="str">
        <f t="shared" si="2"/>
        <v/>
      </c>
      <c r="M90" s="228" t="s">
        <v>202</v>
      </c>
      <c r="N90" s="232" t="str">
        <f t="shared" si="3"/>
        <v/>
      </c>
      <c r="O90" s="219"/>
      <c r="P90" s="219"/>
      <c r="Q90" s="219"/>
      <c r="R90" s="219"/>
      <c r="S90" s="219"/>
      <c r="T90" s="219"/>
      <c r="U90" s="219"/>
      <c r="V90" s="219"/>
      <c r="W90" s="219"/>
      <c r="X90" s="219"/>
      <c r="Y90" s="219"/>
      <c r="Z90" s="219"/>
      <c r="AA90" s="219"/>
      <c r="AB90" s="219"/>
      <c r="AC90" s="219"/>
      <c r="AD90" s="219"/>
      <c r="AE90" s="219"/>
      <c r="AF90" s="219"/>
    </row>
    <row r="91" spans="1:46" ht="12">
      <c r="A91" s="784"/>
      <c r="B91" s="894" t="s">
        <v>1280</v>
      </c>
      <c r="C91" s="227"/>
      <c r="D91" s="228" t="s">
        <v>202</v>
      </c>
      <c r="E91" s="229"/>
      <c r="F91" s="228" t="s">
        <v>202</v>
      </c>
      <c r="G91" s="227"/>
      <c r="H91" s="228" t="s">
        <v>202</v>
      </c>
      <c r="I91" s="887">
        <v>0.15</v>
      </c>
      <c r="J91" s="228" t="s">
        <v>202</v>
      </c>
      <c r="K91" s="231"/>
      <c r="L91" s="251" t="str">
        <f t="shared" si="2"/>
        <v/>
      </c>
      <c r="M91" s="228" t="s">
        <v>202</v>
      </c>
      <c r="N91" s="232" t="str">
        <f t="shared" si="3"/>
        <v/>
      </c>
      <c r="O91" s="219"/>
      <c r="P91" s="219"/>
      <c r="Q91" s="219"/>
      <c r="R91" s="219"/>
      <c r="S91" s="219"/>
      <c r="T91" s="219"/>
      <c r="U91" s="219"/>
      <c r="V91" s="219"/>
      <c r="W91" s="219"/>
      <c r="X91" s="219"/>
      <c r="Y91" s="219"/>
      <c r="Z91" s="219"/>
      <c r="AA91" s="219"/>
      <c r="AB91" s="219"/>
      <c r="AC91" s="219"/>
      <c r="AD91" s="219"/>
      <c r="AE91" s="219"/>
      <c r="AF91" s="219"/>
    </row>
    <row r="92" spans="1:46" ht="12">
      <c r="A92" s="784"/>
      <c r="B92" s="894" t="s">
        <v>1281</v>
      </c>
      <c r="C92" s="227"/>
      <c r="D92" s="228" t="s">
        <v>202</v>
      </c>
      <c r="E92" s="229"/>
      <c r="F92" s="228" t="s">
        <v>202</v>
      </c>
      <c r="G92" s="227"/>
      <c r="H92" s="228" t="s">
        <v>202</v>
      </c>
      <c r="I92" s="887">
        <v>0.4</v>
      </c>
      <c r="J92" s="228" t="s">
        <v>202</v>
      </c>
      <c r="K92" s="231"/>
      <c r="L92" s="251" t="str">
        <f t="shared" si="2"/>
        <v/>
      </c>
      <c r="M92" s="228" t="s">
        <v>202</v>
      </c>
      <c r="N92" s="232" t="str">
        <f t="shared" si="3"/>
        <v/>
      </c>
      <c r="O92" s="219"/>
      <c r="P92" s="219"/>
      <c r="Q92" s="219"/>
      <c r="R92" s="219"/>
      <c r="S92" s="219"/>
      <c r="T92" s="219"/>
      <c r="U92" s="219"/>
      <c r="V92" s="219"/>
      <c r="W92" s="219"/>
      <c r="X92" s="219"/>
      <c r="Y92" s="219"/>
      <c r="Z92" s="219"/>
      <c r="AA92" s="219"/>
      <c r="AB92" s="219"/>
      <c r="AC92" s="219"/>
      <c r="AD92" s="219"/>
      <c r="AE92" s="219"/>
      <c r="AF92" s="219"/>
    </row>
    <row r="93" spans="1:46" ht="12">
      <c r="A93" s="784"/>
      <c r="B93" s="894" t="s">
        <v>1282</v>
      </c>
      <c r="C93" s="227"/>
      <c r="D93" s="228" t="s">
        <v>202</v>
      </c>
      <c r="E93" s="229"/>
      <c r="F93" s="228" t="s">
        <v>202</v>
      </c>
      <c r="G93" s="227"/>
      <c r="H93" s="228" t="s">
        <v>202</v>
      </c>
      <c r="I93" s="887">
        <v>0.1</v>
      </c>
      <c r="J93" s="228" t="s">
        <v>202</v>
      </c>
      <c r="K93" s="231"/>
      <c r="L93" s="251" t="str">
        <f t="shared" si="2"/>
        <v/>
      </c>
      <c r="M93" s="228" t="s">
        <v>202</v>
      </c>
      <c r="N93" s="232" t="str">
        <f t="shared" si="3"/>
        <v/>
      </c>
      <c r="O93" s="219"/>
      <c r="P93" s="219"/>
      <c r="Q93" s="219"/>
      <c r="R93" s="219"/>
      <c r="S93" s="219"/>
      <c r="T93" s="219"/>
      <c r="U93" s="219"/>
      <c r="V93" s="219"/>
      <c r="W93" s="219"/>
      <c r="X93" s="219"/>
      <c r="Y93" s="219"/>
      <c r="Z93" s="219"/>
      <c r="AA93" s="219"/>
      <c r="AB93" s="219"/>
      <c r="AC93" s="219"/>
      <c r="AD93" s="219"/>
      <c r="AE93" s="219"/>
      <c r="AF93" s="219"/>
    </row>
    <row r="94" spans="1:46" ht="12">
      <c r="A94" s="784"/>
      <c r="B94" s="894" t="s">
        <v>1283</v>
      </c>
      <c r="C94" s="227"/>
      <c r="D94" s="228" t="s">
        <v>202</v>
      </c>
      <c r="E94" s="229"/>
      <c r="F94" s="228" t="s">
        <v>202</v>
      </c>
      <c r="G94" s="227"/>
      <c r="H94" s="228" t="s">
        <v>202</v>
      </c>
      <c r="I94" s="887">
        <v>0.1</v>
      </c>
      <c r="J94" s="228" t="s">
        <v>202</v>
      </c>
      <c r="K94" s="231"/>
      <c r="L94" s="251" t="str">
        <f t="shared" si="2"/>
        <v/>
      </c>
      <c r="M94" s="228" t="s">
        <v>202</v>
      </c>
      <c r="N94" s="232" t="str">
        <f t="shared" si="3"/>
        <v/>
      </c>
      <c r="O94" s="219"/>
      <c r="P94" s="219"/>
      <c r="Q94" s="219"/>
      <c r="R94" s="219"/>
      <c r="S94" s="219"/>
      <c r="T94" s="219"/>
      <c r="U94" s="219"/>
      <c r="V94" s="219"/>
      <c r="W94" s="219"/>
      <c r="X94" s="219"/>
      <c r="Y94" s="219"/>
      <c r="Z94" s="219"/>
      <c r="AA94" s="219"/>
      <c r="AB94" s="219"/>
      <c r="AC94" s="219"/>
      <c r="AD94" s="219"/>
      <c r="AE94" s="219"/>
      <c r="AF94" s="219"/>
    </row>
    <row r="95" spans="1:46" ht="12">
      <c r="A95" s="784"/>
      <c r="B95" s="234" t="s">
        <v>222</v>
      </c>
      <c r="C95" s="235"/>
      <c r="D95" s="236"/>
      <c r="E95" s="235"/>
      <c r="F95" s="236"/>
      <c r="G95" s="237"/>
      <c r="H95" s="236"/>
      <c r="I95" s="235"/>
      <c r="J95" s="236"/>
      <c r="K95" s="235"/>
      <c r="L95" s="235"/>
      <c r="M95" s="236"/>
      <c r="N95" s="239">
        <f>SUM(N82:N94)</f>
        <v>0</v>
      </c>
      <c r="O95" s="219"/>
      <c r="P95" s="219"/>
      <c r="Q95" s="219"/>
      <c r="R95" s="219"/>
      <c r="S95" s="219"/>
      <c r="T95" s="219"/>
      <c r="U95" s="219"/>
      <c r="V95" s="219"/>
      <c r="W95" s="219"/>
      <c r="X95" s="219"/>
      <c r="Y95" s="219"/>
      <c r="Z95" s="219"/>
      <c r="AA95" s="219"/>
      <c r="AB95" s="219"/>
      <c r="AC95" s="219"/>
      <c r="AD95" s="219"/>
      <c r="AE95" s="219"/>
      <c r="AF95" s="219"/>
    </row>
    <row r="96" spans="1:46" s="222" customFormat="1" ht="9">
      <c r="A96" s="221"/>
      <c r="B96" s="221"/>
      <c r="C96" s="221"/>
      <c r="D96" s="221"/>
      <c r="E96" s="221"/>
      <c r="F96" s="221"/>
      <c r="G96" s="221"/>
      <c r="H96" s="221"/>
      <c r="I96" s="221"/>
      <c r="J96" s="221"/>
      <c r="K96" s="221"/>
      <c r="L96" s="221"/>
      <c r="M96" s="221"/>
      <c r="N96" s="221"/>
      <c r="O96" s="221"/>
      <c r="P96" s="221"/>
      <c r="Q96" s="221"/>
      <c r="R96" s="221"/>
      <c r="S96" s="221"/>
      <c r="T96" s="221"/>
      <c r="U96" s="221"/>
      <c r="V96" s="221"/>
      <c r="W96" s="221"/>
      <c r="X96" s="221"/>
      <c r="Y96" s="221"/>
      <c r="Z96" s="221"/>
      <c r="AA96" s="221"/>
      <c r="AB96" s="221"/>
      <c r="AC96" s="221"/>
      <c r="AD96" s="221"/>
      <c r="AE96" s="221"/>
      <c r="AF96" s="221"/>
      <c r="AG96" s="221"/>
      <c r="AH96" s="221"/>
      <c r="AI96" s="221"/>
      <c r="AJ96" s="221"/>
      <c r="AK96" s="221"/>
      <c r="AL96" s="221"/>
      <c r="AM96" s="221"/>
      <c r="AN96" s="221"/>
      <c r="AO96" s="221"/>
      <c r="AP96" s="221"/>
      <c r="AQ96" s="221"/>
      <c r="AR96" s="221"/>
      <c r="AS96" s="221"/>
      <c r="AT96" s="221"/>
    </row>
    <row r="97" spans="1:46" ht="12">
      <c r="A97" s="190" t="s">
        <v>490</v>
      </c>
      <c r="B97" s="219"/>
      <c r="C97" s="219"/>
      <c r="D97" s="219"/>
      <c r="E97" s="219"/>
      <c r="F97" s="219"/>
      <c r="G97" s="219"/>
      <c r="H97" s="219"/>
      <c r="I97" s="219"/>
      <c r="J97" s="219"/>
      <c r="K97" s="219"/>
      <c r="L97" s="219"/>
      <c r="M97" s="219"/>
      <c r="N97" s="387" t="s">
        <v>747</v>
      </c>
      <c r="O97" s="219"/>
      <c r="P97" s="219"/>
      <c r="Q97" s="219"/>
      <c r="R97" s="219"/>
      <c r="S97" s="219"/>
      <c r="T97" s="219"/>
      <c r="U97" s="219"/>
      <c r="V97" s="219"/>
      <c r="W97" s="219"/>
      <c r="X97" s="219"/>
      <c r="Y97" s="219"/>
      <c r="Z97" s="219"/>
      <c r="AA97" s="219"/>
      <c r="AB97" s="219"/>
      <c r="AC97" s="219"/>
      <c r="AD97" s="219"/>
      <c r="AE97" s="219"/>
      <c r="AF97" s="219"/>
      <c r="AG97" s="219"/>
      <c r="AH97" s="219"/>
      <c r="AI97" s="219"/>
      <c r="AJ97" s="219"/>
      <c r="AK97" s="219"/>
      <c r="AL97" s="219"/>
      <c r="AM97" s="219"/>
      <c r="AN97" s="219"/>
      <c r="AO97" s="219"/>
      <c r="AP97" s="219"/>
      <c r="AQ97" s="219"/>
      <c r="AR97" s="219"/>
      <c r="AS97" s="219"/>
      <c r="AT97" s="219"/>
    </row>
    <row r="98" spans="1:46" s="223" customFormat="1" ht="12">
      <c r="A98" s="147">
        <f>A80</f>
        <v>13</v>
      </c>
      <c r="B98" s="1245" t="s">
        <v>513</v>
      </c>
      <c r="C98" s="1246"/>
      <c r="D98" s="1246"/>
      <c r="E98" s="1246"/>
      <c r="F98" s="1246"/>
      <c r="G98" s="1246"/>
      <c r="H98" s="1246"/>
      <c r="I98" s="1246"/>
      <c r="J98" s="1246"/>
      <c r="K98" s="1246"/>
      <c r="L98" s="1246"/>
      <c r="M98" s="1246"/>
      <c r="N98" s="1285"/>
      <c r="O98" s="784"/>
      <c r="P98" s="784"/>
      <c r="Q98" s="784"/>
      <c r="R98" s="784"/>
      <c r="S98" s="784"/>
      <c r="T98" s="784"/>
      <c r="U98" s="784"/>
      <c r="V98" s="784"/>
      <c r="W98" s="784"/>
      <c r="X98" s="784"/>
      <c r="Y98" s="784"/>
      <c r="Z98" s="784"/>
      <c r="AA98" s="784"/>
      <c r="AB98" s="784"/>
      <c r="AC98" s="784"/>
      <c r="AD98" s="784"/>
      <c r="AE98" s="784"/>
      <c r="AF98" s="784"/>
    </row>
    <row r="99" spans="1:46" s="223" customFormat="1" ht="36">
      <c r="A99" s="784"/>
      <c r="B99" s="226" t="s">
        <v>514</v>
      </c>
      <c r="C99" s="785" t="s">
        <v>1057</v>
      </c>
      <c r="D99" s="785" t="s">
        <v>202</v>
      </c>
      <c r="E99" s="785" t="s">
        <v>1058</v>
      </c>
      <c r="F99" s="785" t="s">
        <v>202</v>
      </c>
      <c r="G99" s="785" t="s">
        <v>515</v>
      </c>
      <c r="H99" s="785" t="s">
        <v>202</v>
      </c>
      <c r="I99" s="785" t="s">
        <v>516</v>
      </c>
      <c r="J99" s="785" t="s">
        <v>202</v>
      </c>
      <c r="K99" s="225" t="s">
        <v>1059</v>
      </c>
      <c r="L99" s="785" t="s">
        <v>1060</v>
      </c>
      <c r="M99" s="785" t="s">
        <v>202</v>
      </c>
      <c r="N99" s="226" t="s">
        <v>1271</v>
      </c>
      <c r="O99" s="784"/>
      <c r="P99" s="784"/>
      <c r="Q99" s="784"/>
      <c r="R99" s="784"/>
      <c r="S99" s="784"/>
      <c r="T99" s="784"/>
      <c r="U99" s="784"/>
      <c r="V99" s="784"/>
      <c r="W99" s="784"/>
      <c r="X99" s="784"/>
      <c r="Y99" s="784"/>
      <c r="Z99" s="784"/>
      <c r="AA99" s="784"/>
      <c r="AB99" s="784"/>
      <c r="AC99" s="784"/>
      <c r="AD99" s="784"/>
      <c r="AE99" s="784"/>
      <c r="AF99" s="784"/>
    </row>
    <row r="100" spans="1:46" ht="12">
      <c r="A100" s="784"/>
      <c r="B100" s="894" t="s">
        <v>1061</v>
      </c>
      <c r="C100" s="227"/>
      <c r="D100" s="228" t="s">
        <v>202</v>
      </c>
      <c r="E100" s="229"/>
      <c r="F100" s="228" t="s">
        <v>202</v>
      </c>
      <c r="G100" s="888">
        <v>0.8</v>
      </c>
      <c r="H100" s="228" t="s">
        <v>202</v>
      </c>
      <c r="I100" s="888">
        <v>0.65</v>
      </c>
      <c r="J100" s="228" t="s">
        <v>202</v>
      </c>
      <c r="K100" s="231"/>
      <c r="L100" s="251" t="str">
        <f t="shared" ref="L100:L112" si="4">IF(K100="","",VLOOKUP(K100,$C$201:$E$257,3,FALSE))</f>
        <v/>
      </c>
      <c r="M100" s="228" t="s">
        <v>202</v>
      </c>
      <c r="N100" s="232" t="str">
        <f t="shared" ref="N100:N112" si="5">IF(L100="","",SUM(C100*(E100*G100*(1-I100)*L100)))</f>
        <v/>
      </c>
      <c r="O100" s="219"/>
      <c r="P100" s="219"/>
      <c r="Q100" s="219"/>
      <c r="R100" s="219"/>
      <c r="S100" s="219"/>
      <c r="T100" s="219"/>
      <c r="U100" s="219"/>
      <c r="V100" s="219"/>
      <c r="W100" s="219"/>
      <c r="X100" s="219"/>
      <c r="Y100" s="219"/>
      <c r="Z100" s="219"/>
      <c r="AA100" s="219"/>
      <c r="AB100" s="219"/>
      <c r="AC100" s="219"/>
      <c r="AD100" s="219"/>
      <c r="AE100" s="219"/>
      <c r="AF100" s="219"/>
    </row>
    <row r="101" spans="1:46" ht="12">
      <c r="A101" s="784"/>
      <c r="B101" s="894" t="s">
        <v>1272</v>
      </c>
      <c r="C101" s="227"/>
      <c r="D101" s="228" t="s">
        <v>202</v>
      </c>
      <c r="E101" s="229"/>
      <c r="F101" s="228" t="s">
        <v>202</v>
      </c>
      <c r="G101" s="888">
        <v>0.8</v>
      </c>
      <c r="H101" s="228" t="s">
        <v>202</v>
      </c>
      <c r="I101" s="888">
        <v>0.6</v>
      </c>
      <c r="J101" s="228" t="s">
        <v>202</v>
      </c>
      <c r="K101" s="231"/>
      <c r="L101" s="251" t="str">
        <f t="shared" si="4"/>
        <v/>
      </c>
      <c r="M101" s="228" t="s">
        <v>202</v>
      </c>
      <c r="N101" s="232" t="str">
        <f t="shared" si="5"/>
        <v/>
      </c>
      <c r="O101" s="219"/>
      <c r="P101" s="219"/>
      <c r="Q101" s="219"/>
      <c r="R101" s="219"/>
      <c r="S101" s="219"/>
      <c r="T101" s="219"/>
      <c r="U101" s="219"/>
      <c r="V101" s="219"/>
      <c r="W101" s="219"/>
      <c r="X101" s="219"/>
      <c r="Y101" s="219"/>
      <c r="Z101" s="219"/>
      <c r="AA101" s="219"/>
      <c r="AB101" s="219"/>
      <c r="AC101" s="219"/>
      <c r="AD101" s="219"/>
      <c r="AE101" s="219"/>
      <c r="AF101" s="219"/>
    </row>
    <row r="102" spans="1:46" ht="12">
      <c r="A102" s="784"/>
      <c r="B102" s="894" t="s">
        <v>1273</v>
      </c>
      <c r="C102" s="227"/>
      <c r="D102" s="228" t="s">
        <v>202</v>
      </c>
      <c r="E102" s="229"/>
      <c r="F102" s="228" t="s">
        <v>202</v>
      </c>
      <c r="G102" s="888">
        <v>0.8</v>
      </c>
      <c r="H102" s="228" t="s">
        <v>202</v>
      </c>
      <c r="I102" s="888">
        <v>0.85</v>
      </c>
      <c r="J102" s="228" t="s">
        <v>202</v>
      </c>
      <c r="K102" s="231"/>
      <c r="L102" s="251" t="str">
        <f t="shared" si="4"/>
        <v/>
      </c>
      <c r="M102" s="228" t="s">
        <v>202</v>
      </c>
      <c r="N102" s="232" t="str">
        <f t="shared" si="5"/>
        <v/>
      </c>
      <c r="O102" s="219"/>
      <c r="P102" s="219"/>
      <c r="Q102" s="219"/>
      <c r="R102" s="219"/>
      <c r="S102" s="219"/>
      <c r="T102" s="219"/>
      <c r="U102" s="219"/>
      <c r="V102" s="219"/>
      <c r="W102" s="219"/>
      <c r="X102" s="219"/>
      <c r="Y102" s="219"/>
      <c r="Z102" s="219"/>
      <c r="AA102" s="219"/>
      <c r="AB102" s="219"/>
      <c r="AC102" s="219"/>
      <c r="AD102" s="219"/>
      <c r="AE102" s="219"/>
      <c r="AF102" s="219"/>
    </row>
    <row r="103" spans="1:46" ht="12">
      <c r="A103" s="784"/>
      <c r="B103" s="894" t="s">
        <v>1274</v>
      </c>
      <c r="C103" s="227"/>
      <c r="D103" s="228" t="s">
        <v>202</v>
      </c>
      <c r="E103" s="229"/>
      <c r="F103" s="228" t="s">
        <v>202</v>
      </c>
      <c r="G103" s="888">
        <v>1</v>
      </c>
      <c r="H103" s="228" t="s">
        <v>202</v>
      </c>
      <c r="I103" s="888">
        <v>0.92</v>
      </c>
      <c r="J103" s="228" t="s">
        <v>202</v>
      </c>
      <c r="K103" s="231"/>
      <c r="L103" s="251" t="str">
        <f t="shared" si="4"/>
        <v/>
      </c>
      <c r="M103" s="228" t="s">
        <v>202</v>
      </c>
      <c r="N103" s="232" t="str">
        <f t="shared" si="5"/>
        <v/>
      </c>
      <c r="O103" s="219"/>
      <c r="P103" s="219"/>
      <c r="Q103" s="219"/>
      <c r="R103" s="219"/>
      <c r="S103" s="219"/>
      <c r="T103" s="219"/>
      <c r="U103" s="219"/>
      <c r="V103" s="219"/>
      <c r="W103" s="219"/>
      <c r="X103" s="219"/>
      <c r="Y103" s="219"/>
      <c r="Z103" s="219"/>
      <c r="AA103" s="219"/>
      <c r="AB103" s="219"/>
      <c r="AC103" s="219"/>
      <c r="AD103" s="219"/>
      <c r="AE103" s="219"/>
      <c r="AF103" s="219"/>
    </row>
    <row r="104" spans="1:46" ht="12">
      <c r="A104" s="784"/>
      <c r="B104" s="894" t="s">
        <v>1275</v>
      </c>
      <c r="C104" s="227"/>
      <c r="D104" s="228" t="s">
        <v>202</v>
      </c>
      <c r="E104" s="229"/>
      <c r="F104" s="228" t="s">
        <v>202</v>
      </c>
      <c r="G104" s="888">
        <v>1</v>
      </c>
      <c r="H104" s="228" t="s">
        <v>202</v>
      </c>
      <c r="I104" s="888">
        <v>0.85</v>
      </c>
      <c r="J104" s="228" t="s">
        <v>202</v>
      </c>
      <c r="K104" s="231"/>
      <c r="L104" s="251" t="str">
        <f t="shared" si="4"/>
        <v/>
      </c>
      <c r="M104" s="228" t="s">
        <v>202</v>
      </c>
      <c r="N104" s="232" t="str">
        <f t="shared" si="5"/>
        <v/>
      </c>
      <c r="O104" s="219"/>
      <c r="P104" s="219"/>
      <c r="Q104" s="219"/>
      <c r="R104" s="219"/>
      <c r="S104" s="219"/>
      <c r="T104" s="219"/>
      <c r="U104" s="219"/>
      <c r="V104" s="219"/>
      <c r="W104" s="219"/>
      <c r="X104" s="219"/>
      <c r="Y104" s="219"/>
      <c r="Z104" s="219"/>
      <c r="AA104" s="219"/>
      <c r="AB104" s="219"/>
      <c r="AC104" s="219"/>
      <c r="AD104" s="219"/>
      <c r="AE104" s="219"/>
      <c r="AF104" s="219"/>
    </row>
    <row r="105" spans="1:46" ht="12">
      <c r="A105" s="784"/>
      <c r="B105" s="894" t="s">
        <v>1276</v>
      </c>
      <c r="C105" s="227"/>
      <c r="D105" s="228" t="s">
        <v>202</v>
      </c>
      <c r="E105" s="229"/>
      <c r="F105" s="228" t="s">
        <v>202</v>
      </c>
      <c r="G105" s="888">
        <v>0.8</v>
      </c>
      <c r="H105" s="228" t="s">
        <v>202</v>
      </c>
      <c r="I105" s="888">
        <v>0.7</v>
      </c>
      <c r="J105" s="228" t="s">
        <v>202</v>
      </c>
      <c r="K105" s="231"/>
      <c r="L105" s="251" t="str">
        <f t="shared" si="4"/>
        <v/>
      </c>
      <c r="M105" s="228" t="s">
        <v>202</v>
      </c>
      <c r="N105" s="232" t="str">
        <f t="shared" si="5"/>
        <v/>
      </c>
      <c r="O105" s="219"/>
      <c r="P105" s="219"/>
      <c r="Q105" s="219"/>
      <c r="R105" s="219"/>
      <c r="S105" s="219"/>
      <c r="T105" s="219"/>
      <c r="U105" s="219"/>
      <c r="V105" s="219"/>
      <c r="W105" s="219"/>
      <c r="X105" s="219"/>
      <c r="Y105" s="219"/>
      <c r="Z105" s="219"/>
      <c r="AA105" s="219"/>
      <c r="AB105" s="219"/>
      <c r="AC105" s="219"/>
      <c r="AD105" s="219"/>
      <c r="AE105" s="219"/>
      <c r="AF105" s="219"/>
    </row>
    <row r="106" spans="1:46" ht="12">
      <c r="A106" s="784"/>
      <c r="B106" s="894" t="s">
        <v>1277</v>
      </c>
      <c r="C106" s="227"/>
      <c r="D106" s="228" t="s">
        <v>202</v>
      </c>
      <c r="E106" s="229"/>
      <c r="F106" s="228" t="s">
        <v>202</v>
      </c>
      <c r="G106" s="888">
        <v>0.8</v>
      </c>
      <c r="H106" s="228" t="s">
        <v>202</v>
      </c>
      <c r="I106" s="888">
        <v>0.7</v>
      </c>
      <c r="J106" s="228" t="s">
        <v>202</v>
      </c>
      <c r="K106" s="231"/>
      <c r="L106" s="251" t="str">
        <f t="shared" si="4"/>
        <v/>
      </c>
      <c r="M106" s="228" t="s">
        <v>202</v>
      </c>
      <c r="N106" s="232" t="str">
        <f t="shared" si="5"/>
        <v/>
      </c>
      <c r="O106" s="219"/>
      <c r="P106" s="219"/>
      <c r="Q106" s="219"/>
      <c r="R106" s="219"/>
      <c r="S106" s="219"/>
      <c r="T106" s="219"/>
      <c r="U106" s="219"/>
      <c r="V106" s="219"/>
      <c r="W106" s="219"/>
      <c r="X106" s="219"/>
      <c r="Y106" s="219"/>
      <c r="Z106" s="219"/>
      <c r="AA106" s="219"/>
      <c r="AB106" s="219"/>
      <c r="AC106" s="219"/>
      <c r="AD106" s="219"/>
      <c r="AE106" s="219"/>
      <c r="AF106" s="219"/>
    </row>
    <row r="107" spans="1:46" ht="12">
      <c r="A107" s="784"/>
      <c r="B107" s="894" t="s">
        <v>1278</v>
      </c>
      <c r="C107" s="227"/>
      <c r="D107" s="228" t="s">
        <v>202</v>
      </c>
      <c r="E107" s="229"/>
      <c r="F107" s="228" t="s">
        <v>202</v>
      </c>
      <c r="G107" s="888">
        <v>0.8</v>
      </c>
      <c r="H107" s="228" t="s">
        <v>202</v>
      </c>
      <c r="I107" s="888">
        <v>0.8</v>
      </c>
      <c r="J107" s="228" t="s">
        <v>202</v>
      </c>
      <c r="K107" s="231"/>
      <c r="L107" s="251" t="str">
        <f t="shared" si="4"/>
        <v/>
      </c>
      <c r="M107" s="228" t="s">
        <v>202</v>
      </c>
      <c r="N107" s="232" t="str">
        <f t="shared" si="5"/>
        <v/>
      </c>
      <c r="O107" s="219"/>
      <c r="P107" s="219"/>
      <c r="Q107" s="219"/>
      <c r="R107" s="219"/>
      <c r="S107" s="219"/>
      <c r="T107" s="219"/>
      <c r="U107" s="219"/>
      <c r="V107" s="219"/>
      <c r="W107" s="219"/>
      <c r="X107" s="219"/>
      <c r="Y107" s="219"/>
      <c r="Z107" s="219"/>
      <c r="AA107" s="219"/>
      <c r="AB107" s="219"/>
      <c r="AC107" s="219"/>
      <c r="AD107" s="219"/>
      <c r="AE107" s="219"/>
      <c r="AF107" s="219"/>
    </row>
    <row r="108" spans="1:46" ht="12">
      <c r="A108" s="784"/>
      <c r="B108" s="894" t="s">
        <v>1279</v>
      </c>
      <c r="C108" s="227"/>
      <c r="D108" s="228" t="s">
        <v>202</v>
      </c>
      <c r="E108" s="229"/>
      <c r="F108" s="228" t="s">
        <v>202</v>
      </c>
      <c r="G108" s="888">
        <v>0.8</v>
      </c>
      <c r="H108" s="228" t="s">
        <v>202</v>
      </c>
      <c r="I108" s="888">
        <v>0.65</v>
      </c>
      <c r="J108" s="228" t="s">
        <v>202</v>
      </c>
      <c r="K108" s="231"/>
      <c r="L108" s="251" t="str">
        <f t="shared" si="4"/>
        <v/>
      </c>
      <c r="M108" s="228" t="s">
        <v>202</v>
      </c>
      <c r="N108" s="232" t="str">
        <f t="shared" si="5"/>
        <v/>
      </c>
      <c r="O108" s="219"/>
      <c r="P108" s="219"/>
      <c r="Q108" s="219"/>
      <c r="R108" s="219"/>
      <c r="S108" s="219"/>
      <c r="T108" s="219"/>
      <c r="U108" s="219"/>
      <c r="V108" s="219"/>
      <c r="W108" s="219"/>
      <c r="X108" s="219"/>
      <c r="Y108" s="219"/>
      <c r="Z108" s="219"/>
      <c r="AA108" s="219"/>
      <c r="AB108" s="219"/>
      <c r="AC108" s="219"/>
      <c r="AD108" s="219"/>
      <c r="AE108" s="219"/>
      <c r="AF108" s="219"/>
    </row>
    <row r="109" spans="1:46" ht="12">
      <c r="A109" s="784"/>
      <c r="B109" s="894" t="s">
        <v>1280</v>
      </c>
      <c r="C109" s="227"/>
      <c r="D109" s="228" t="s">
        <v>202</v>
      </c>
      <c r="E109" s="229"/>
      <c r="F109" s="228" t="s">
        <v>202</v>
      </c>
      <c r="G109" s="888">
        <v>0.5</v>
      </c>
      <c r="H109" s="228" t="s">
        <v>202</v>
      </c>
      <c r="I109" s="888">
        <v>0.8</v>
      </c>
      <c r="J109" s="228" t="s">
        <v>202</v>
      </c>
      <c r="K109" s="231"/>
      <c r="L109" s="251" t="str">
        <f t="shared" si="4"/>
        <v/>
      </c>
      <c r="M109" s="228" t="s">
        <v>202</v>
      </c>
      <c r="N109" s="232" t="str">
        <f t="shared" si="5"/>
        <v/>
      </c>
      <c r="O109" s="219"/>
      <c r="P109" s="219"/>
      <c r="Q109" s="219"/>
      <c r="R109" s="219"/>
      <c r="S109" s="219"/>
      <c r="T109" s="219"/>
      <c r="U109" s="219"/>
      <c r="V109" s="219"/>
      <c r="W109" s="219"/>
      <c r="X109" s="219"/>
      <c r="Y109" s="219"/>
      <c r="Z109" s="219"/>
      <c r="AA109" s="219"/>
      <c r="AB109" s="219"/>
      <c r="AC109" s="219"/>
      <c r="AD109" s="219"/>
      <c r="AE109" s="219"/>
      <c r="AF109" s="219"/>
    </row>
    <row r="110" spans="1:46" ht="12">
      <c r="A110" s="784"/>
      <c r="B110" s="894" t="s">
        <v>1281</v>
      </c>
      <c r="C110" s="227"/>
      <c r="D110" s="228" t="s">
        <v>202</v>
      </c>
      <c r="E110" s="229"/>
      <c r="F110" s="228" t="s">
        <v>202</v>
      </c>
      <c r="G110" s="888">
        <v>0.5</v>
      </c>
      <c r="H110" s="228" t="s">
        <v>202</v>
      </c>
      <c r="I110" s="888">
        <v>0.7</v>
      </c>
      <c r="J110" s="228" t="s">
        <v>202</v>
      </c>
      <c r="K110" s="231"/>
      <c r="L110" s="251" t="str">
        <f t="shared" si="4"/>
        <v/>
      </c>
      <c r="M110" s="228" t="s">
        <v>202</v>
      </c>
      <c r="N110" s="232" t="str">
        <f t="shared" si="5"/>
        <v/>
      </c>
      <c r="O110" s="219"/>
      <c r="P110" s="219"/>
      <c r="Q110" s="219"/>
      <c r="R110" s="219"/>
      <c r="S110" s="219"/>
      <c r="T110" s="219"/>
      <c r="U110" s="219"/>
      <c r="V110" s="219"/>
      <c r="W110" s="219"/>
      <c r="X110" s="219"/>
      <c r="Y110" s="219"/>
      <c r="Z110" s="219"/>
      <c r="AA110" s="219"/>
      <c r="AB110" s="219"/>
      <c r="AC110" s="219"/>
      <c r="AD110" s="219"/>
      <c r="AE110" s="219"/>
      <c r="AF110" s="219"/>
    </row>
    <row r="111" spans="1:46" ht="12">
      <c r="A111" s="784"/>
      <c r="B111" s="894" t="s">
        <v>1282</v>
      </c>
      <c r="C111" s="227"/>
      <c r="D111" s="228" t="s">
        <v>202</v>
      </c>
      <c r="E111" s="229"/>
      <c r="F111" s="228" t="s">
        <v>202</v>
      </c>
      <c r="G111" s="888">
        <v>0.5</v>
      </c>
      <c r="H111" s="228" t="s">
        <v>202</v>
      </c>
      <c r="I111" s="888">
        <v>0.7</v>
      </c>
      <c r="J111" s="228" t="s">
        <v>202</v>
      </c>
      <c r="K111" s="231"/>
      <c r="L111" s="251" t="str">
        <f t="shared" si="4"/>
        <v/>
      </c>
      <c r="M111" s="228" t="s">
        <v>202</v>
      </c>
      <c r="N111" s="232" t="str">
        <f t="shared" si="5"/>
        <v/>
      </c>
      <c r="O111" s="219"/>
      <c r="P111" s="219"/>
      <c r="Q111" s="219"/>
      <c r="R111" s="219"/>
      <c r="S111" s="219"/>
      <c r="T111" s="219"/>
      <c r="U111" s="219"/>
      <c r="V111" s="219"/>
      <c r="W111" s="219"/>
      <c r="X111" s="219"/>
      <c r="Y111" s="219"/>
      <c r="Z111" s="219"/>
      <c r="AA111" s="219"/>
      <c r="AB111" s="219"/>
      <c r="AC111" s="219"/>
      <c r="AD111" s="219"/>
      <c r="AE111" s="219"/>
      <c r="AF111" s="219"/>
    </row>
    <row r="112" spans="1:46" ht="12">
      <c r="A112" s="784"/>
      <c r="B112" s="894" t="s">
        <v>1283</v>
      </c>
      <c r="C112" s="227"/>
      <c r="D112" s="228" t="s">
        <v>202</v>
      </c>
      <c r="E112" s="229"/>
      <c r="F112" s="228" t="s">
        <v>202</v>
      </c>
      <c r="G112" s="888">
        <v>0.5</v>
      </c>
      <c r="H112" s="228" t="s">
        <v>202</v>
      </c>
      <c r="I112" s="888">
        <v>0.7</v>
      </c>
      <c r="J112" s="228" t="s">
        <v>202</v>
      </c>
      <c r="K112" s="231"/>
      <c r="L112" s="251" t="str">
        <f t="shared" si="4"/>
        <v/>
      </c>
      <c r="M112" s="228" t="s">
        <v>202</v>
      </c>
      <c r="N112" s="232" t="str">
        <f t="shared" si="5"/>
        <v/>
      </c>
      <c r="O112" s="219"/>
      <c r="P112" s="219"/>
      <c r="Q112" s="219"/>
      <c r="R112" s="219"/>
      <c r="S112" s="219"/>
      <c r="T112" s="219"/>
      <c r="U112" s="219"/>
      <c r="V112" s="219"/>
      <c r="W112" s="219"/>
      <c r="X112" s="219"/>
      <c r="Y112" s="219"/>
      <c r="Z112" s="219"/>
      <c r="AA112" s="219"/>
      <c r="AB112" s="219"/>
      <c r="AC112" s="219"/>
      <c r="AD112" s="219"/>
      <c r="AE112" s="219"/>
      <c r="AF112" s="219"/>
    </row>
    <row r="113" spans="1:124" ht="12">
      <c r="A113" s="784"/>
      <c r="B113" s="234" t="s">
        <v>222</v>
      </c>
      <c r="C113" s="235"/>
      <c r="D113" s="236"/>
      <c r="E113" s="235"/>
      <c r="F113" s="236"/>
      <c r="G113" s="237"/>
      <c r="H113" s="236"/>
      <c r="I113" s="235"/>
      <c r="J113" s="236"/>
      <c r="K113" s="235"/>
      <c r="L113" s="235"/>
      <c r="M113" s="236"/>
      <c r="N113" s="239">
        <f>SUM(N100:N112)</f>
        <v>0</v>
      </c>
      <c r="O113" s="219"/>
      <c r="P113" s="219"/>
      <c r="Q113" s="219"/>
      <c r="R113" s="219"/>
      <c r="S113" s="219"/>
      <c r="T113" s="219"/>
      <c r="U113" s="219"/>
      <c r="V113" s="219"/>
      <c r="W113" s="219"/>
      <c r="X113" s="219"/>
      <c r="Y113" s="219"/>
      <c r="Z113" s="219"/>
      <c r="AA113" s="219"/>
      <c r="AB113" s="219"/>
      <c r="AC113" s="219"/>
      <c r="AD113" s="219"/>
      <c r="AE113" s="219"/>
      <c r="AF113" s="219"/>
    </row>
    <row r="114" spans="1:124" s="222" customFormat="1" ht="9">
      <c r="A114" s="221"/>
      <c r="B114" s="580"/>
      <c r="C114" s="581"/>
      <c r="D114" s="581"/>
      <c r="E114" s="580"/>
      <c r="F114" s="581"/>
      <c r="G114" s="583"/>
      <c r="H114" s="581"/>
      <c r="I114" s="583"/>
      <c r="J114" s="581"/>
      <c r="K114" s="581"/>
      <c r="L114" s="580"/>
      <c r="M114" s="581"/>
      <c r="N114" s="580"/>
      <c r="O114" s="221"/>
      <c r="P114" s="221"/>
      <c r="Q114" s="221"/>
      <c r="R114" s="221"/>
      <c r="S114" s="221"/>
      <c r="T114" s="221"/>
      <c r="U114" s="221"/>
      <c r="V114" s="221"/>
      <c r="W114" s="221"/>
      <c r="X114" s="221"/>
      <c r="Y114" s="221"/>
      <c r="Z114" s="221"/>
      <c r="AA114" s="221"/>
      <c r="AB114" s="221"/>
      <c r="AC114" s="221"/>
      <c r="AD114" s="221"/>
      <c r="AE114" s="221"/>
      <c r="AF114" s="221"/>
    </row>
    <row r="115" spans="1:124" ht="12">
      <c r="A115" s="190" t="s">
        <v>491</v>
      </c>
      <c r="B115" s="219"/>
      <c r="C115" s="219"/>
      <c r="D115" s="219"/>
      <c r="E115" s="219"/>
      <c r="F115" s="219"/>
      <c r="G115" s="219"/>
      <c r="H115" s="219"/>
      <c r="I115" s="219"/>
      <c r="J115" s="219"/>
      <c r="K115" s="219"/>
      <c r="L115" s="219"/>
      <c r="M115" s="219"/>
      <c r="N115" s="219"/>
      <c r="O115" s="219"/>
      <c r="P115" s="219"/>
      <c r="Q115" s="219"/>
      <c r="R115" s="219"/>
      <c r="S115" s="219"/>
      <c r="T115" s="219"/>
      <c r="U115" s="219"/>
      <c r="V115" s="219"/>
      <c r="W115" s="219"/>
      <c r="X115" s="219"/>
      <c r="Y115" s="219"/>
      <c r="Z115" s="219"/>
      <c r="AA115" s="219"/>
      <c r="AB115" s="219"/>
      <c r="AC115" s="219"/>
      <c r="AD115" s="219"/>
      <c r="AE115" s="219"/>
      <c r="AF115" s="219"/>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row>
    <row r="116" spans="1:124" s="223" customFormat="1" ht="12">
      <c r="A116" s="147">
        <f>A98</f>
        <v>13</v>
      </c>
      <c r="B116" s="1283" t="s">
        <v>308</v>
      </c>
      <c r="C116" s="1283"/>
      <c r="D116" s="1283"/>
      <c r="E116" s="1283"/>
      <c r="F116" s="784"/>
      <c r="G116" s="784"/>
      <c r="H116" s="784"/>
      <c r="I116" s="784"/>
      <c r="J116" s="784"/>
      <c r="K116" s="784"/>
      <c r="L116" s="784"/>
      <c r="M116" s="784"/>
      <c r="N116" s="784"/>
      <c r="O116" s="784"/>
      <c r="P116" s="784"/>
      <c r="Q116" s="784"/>
      <c r="R116" s="784"/>
      <c r="S116" s="784"/>
      <c r="T116" s="784"/>
      <c r="U116" s="784"/>
      <c r="V116" s="784"/>
      <c r="W116" s="784"/>
      <c r="X116" s="784"/>
      <c r="Y116" s="784"/>
      <c r="Z116" s="784"/>
      <c r="AA116" s="784"/>
      <c r="AB116" s="784"/>
      <c r="AC116" s="784"/>
      <c r="AD116" s="784"/>
      <c r="AE116" s="784"/>
      <c r="AF116" s="784"/>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row>
    <row r="117" spans="1:124" s="223" customFormat="1" ht="36">
      <c r="A117" s="242"/>
      <c r="B117" s="1286" t="s">
        <v>1056</v>
      </c>
      <c r="C117" s="1287"/>
      <c r="D117" s="1288"/>
      <c r="E117" s="785" t="s">
        <v>517</v>
      </c>
      <c r="F117" s="784"/>
      <c r="G117" s="784"/>
      <c r="H117" s="784"/>
      <c r="I117" s="784"/>
      <c r="J117" s="784"/>
      <c r="K117" s="784"/>
      <c r="L117" s="784"/>
      <c r="M117" s="784"/>
      <c r="N117" s="784"/>
      <c r="O117" s="784"/>
      <c r="P117" s="784"/>
      <c r="Q117" s="784"/>
      <c r="R117" s="784"/>
      <c r="S117" s="784"/>
      <c r="T117" s="784"/>
      <c r="U117" s="784"/>
      <c r="V117" s="784"/>
      <c r="W117" s="784"/>
      <c r="X117" s="784"/>
      <c r="Y117" s="784"/>
      <c r="Z117" s="784"/>
      <c r="AA117" s="784"/>
      <c r="AB117" s="784"/>
      <c r="AC117" s="784"/>
      <c r="AD117" s="784"/>
      <c r="AE117" s="784"/>
      <c r="AF117" s="784"/>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row>
    <row r="118" spans="1:124" ht="12">
      <c r="A118" s="784"/>
      <c r="B118" s="1281" t="s">
        <v>1061</v>
      </c>
      <c r="C118" s="1281"/>
      <c r="D118" s="1281"/>
      <c r="E118" s="790" t="s">
        <v>1651</v>
      </c>
      <c r="F118" s="219"/>
      <c r="G118" s="219"/>
      <c r="H118" s="219"/>
      <c r="I118" s="219"/>
      <c r="J118" s="219"/>
      <c r="K118" s="219"/>
      <c r="L118" s="219"/>
      <c r="M118" s="219"/>
      <c r="N118" s="219"/>
      <c r="O118" s="219"/>
      <c r="P118" s="219"/>
      <c r="Q118" s="219"/>
      <c r="R118" s="219"/>
      <c r="S118" s="219"/>
      <c r="T118" s="219"/>
      <c r="U118" s="219"/>
      <c r="V118" s="219"/>
      <c r="W118" s="219"/>
      <c r="X118" s="219"/>
      <c r="Y118" s="219"/>
      <c r="Z118" s="219"/>
      <c r="AA118" s="219"/>
      <c r="AB118" s="219"/>
      <c r="AC118" s="219"/>
      <c r="AD118" s="219"/>
      <c r="AE118" s="219"/>
      <c r="AF118" s="219"/>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row>
    <row r="119" spans="1:124" ht="12">
      <c r="A119" s="784"/>
      <c r="B119" s="1281" t="s">
        <v>1272</v>
      </c>
      <c r="C119" s="1281"/>
      <c r="D119" s="1281"/>
      <c r="E119" s="790" t="s">
        <v>1652</v>
      </c>
      <c r="F119" s="219"/>
      <c r="G119" s="219"/>
      <c r="H119" s="219"/>
      <c r="I119" s="219"/>
      <c r="J119" s="219"/>
      <c r="K119" s="219"/>
      <c r="L119" s="219"/>
      <c r="M119" s="219"/>
      <c r="N119" s="219"/>
      <c r="O119" s="219"/>
      <c r="P119" s="219"/>
      <c r="Q119" s="219"/>
      <c r="R119" s="219"/>
      <c r="S119" s="219"/>
      <c r="T119" s="219"/>
      <c r="U119" s="219"/>
      <c r="V119" s="219"/>
      <c r="W119" s="219"/>
      <c r="X119" s="219"/>
      <c r="Y119" s="219"/>
      <c r="Z119" s="219"/>
      <c r="AA119" s="219"/>
      <c r="AB119" s="219"/>
      <c r="AC119" s="219"/>
      <c r="AD119" s="219"/>
      <c r="AE119" s="219"/>
      <c r="AF119" s="2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row>
    <row r="120" spans="1:124" ht="12">
      <c r="A120" s="784"/>
      <c r="B120" s="1281" t="s">
        <v>1273</v>
      </c>
      <c r="C120" s="1281"/>
      <c r="D120" s="1281"/>
      <c r="E120" s="790" t="s">
        <v>1653</v>
      </c>
      <c r="F120" s="219"/>
      <c r="G120" s="219"/>
      <c r="H120" s="219"/>
      <c r="I120" s="219"/>
      <c r="J120" s="219"/>
      <c r="K120" s="219"/>
      <c r="L120" s="219"/>
      <c r="M120" s="219"/>
      <c r="N120" s="219"/>
      <c r="O120" s="219"/>
      <c r="P120" s="219"/>
      <c r="Q120" s="219"/>
      <c r="R120" s="219"/>
      <c r="S120" s="219"/>
      <c r="T120" s="219"/>
      <c r="U120" s="219"/>
      <c r="V120" s="219"/>
      <c r="W120" s="219"/>
      <c r="X120" s="219"/>
      <c r="Y120" s="219"/>
      <c r="Z120" s="219"/>
      <c r="AA120" s="219"/>
      <c r="AB120" s="219"/>
      <c r="AC120" s="219"/>
      <c r="AD120" s="219"/>
      <c r="AE120" s="219"/>
      <c r="AF120" s="219"/>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row>
    <row r="121" spans="1:124" ht="12">
      <c r="A121" s="784"/>
      <c r="B121" s="1281" t="s">
        <v>1274</v>
      </c>
      <c r="C121" s="1281"/>
      <c r="D121" s="1281"/>
      <c r="E121" s="790" t="s">
        <v>1653</v>
      </c>
      <c r="F121" s="219"/>
      <c r="G121" s="219"/>
      <c r="H121" s="219"/>
      <c r="I121" s="219"/>
      <c r="J121" s="219"/>
      <c r="K121" s="219"/>
      <c r="L121" s="219"/>
      <c r="M121" s="219"/>
      <c r="N121" s="219"/>
      <c r="O121" s="219"/>
      <c r="P121" s="219"/>
      <c r="Q121" s="219"/>
      <c r="R121" s="219"/>
      <c r="S121" s="219"/>
      <c r="T121" s="219"/>
      <c r="U121" s="219"/>
      <c r="V121" s="219"/>
      <c r="W121" s="219"/>
      <c r="X121" s="219"/>
      <c r="Y121" s="219"/>
      <c r="Z121" s="219"/>
      <c r="AA121" s="219"/>
      <c r="AB121" s="219"/>
      <c r="AC121" s="219"/>
      <c r="AD121" s="219"/>
      <c r="AE121" s="219"/>
      <c r="AF121" s="219"/>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row>
    <row r="122" spans="1:124" ht="12">
      <c r="A122" s="784"/>
      <c r="B122" s="1281" t="s">
        <v>1275</v>
      </c>
      <c r="C122" s="1281"/>
      <c r="D122" s="1281"/>
      <c r="E122" s="790" t="s">
        <v>1654</v>
      </c>
      <c r="F122" s="219"/>
      <c r="G122" s="219"/>
      <c r="H122" s="219"/>
      <c r="I122" s="219"/>
      <c r="J122" s="219"/>
      <c r="K122" s="219"/>
      <c r="L122" s="219"/>
      <c r="M122" s="219"/>
      <c r="N122" s="219"/>
      <c r="O122" s="219"/>
      <c r="P122" s="219"/>
      <c r="Q122" s="219"/>
      <c r="R122" s="219"/>
      <c r="S122" s="219"/>
      <c r="T122" s="219"/>
      <c r="U122" s="219"/>
      <c r="V122" s="219"/>
      <c r="W122" s="219"/>
      <c r="X122" s="219"/>
      <c r="Y122" s="219"/>
      <c r="Z122" s="219"/>
      <c r="AA122" s="219"/>
      <c r="AB122" s="219"/>
      <c r="AC122" s="219"/>
      <c r="AD122" s="219"/>
      <c r="AE122" s="219"/>
      <c r="AF122" s="219"/>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row>
    <row r="123" spans="1:124" ht="12">
      <c r="A123" s="784"/>
      <c r="B123" s="1281" t="s">
        <v>1276</v>
      </c>
      <c r="C123" s="1281"/>
      <c r="D123" s="1281"/>
      <c r="E123" s="790" t="s">
        <v>1655</v>
      </c>
      <c r="F123" s="219"/>
      <c r="G123" s="219"/>
      <c r="H123" s="219"/>
      <c r="I123" s="219"/>
      <c r="J123" s="219"/>
      <c r="K123" s="219"/>
      <c r="L123" s="219"/>
      <c r="M123" s="219"/>
      <c r="N123" s="219"/>
      <c r="O123" s="219"/>
      <c r="P123" s="219"/>
      <c r="Q123" s="219"/>
      <c r="R123" s="219"/>
      <c r="S123" s="219"/>
      <c r="T123" s="219"/>
      <c r="U123" s="219"/>
      <c r="V123" s="219"/>
      <c r="W123" s="219"/>
      <c r="X123" s="219"/>
      <c r="Y123" s="219"/>
      <c r="Z123" s="219"/>
      <c r="AA123" s="219"/>
      <c r="AB123" s="219"/>
      <c r="AC123" s="219"/>
      <c r="AD123" s="219"/>
      <c r="AE123" s="219"/>
      <c r="AF123" s="219"/>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row>
    <row r="124" spans="1:124" ht="12">
      <c r="A124" s="784"/>
      <c r="B124" s="1281" t="s">
        <v>1277</v>
      </c>
      <c r="C124" s="1281"/>
      <c r="D124" s="1281"/>
      <c r="E124" s="790" t="s">
        <v>1655</v>
      </c>
      <c r="F124" s="219"/>
      <c r="G124" s="219"/>
      <c r="H124" s="219"/>
      <c r="I124" s="219"/>
      <c r="J124" s="219"/>
      <c r="K124" s="219"/>
      <c r="L124" s="219"/>
      <c r="M124" s="219"/>
      <c r="N124" s="219"/>
      <c r="O124" s="219"/>
      <c r="P124" s="219"/>
      <c r="Q124" s="219"/>
      <c r="R124" s="219"/>
      <c r="S124" s="219"/>
      <c r="T124" s="219"/>
      <c r="U124" s="219"/>
      <c r="V124" s="219"/>
      <c r="W124" s="219"/>
      <c r="X124" s="219"/>
      <c r="Y124" s="219"/>
      <c r="Z124" s="219"/>
      <c r="AA124" s="219"/>
      <c r="AB124" s="219"/>
      <c r="AC124" s="219"/>
      <c r="AD124" s="219"/>
      <c r="AE124" s="219"/>
      <c r="AF124" s="219"/>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row>
    <row r="125" spans="1:124" ht="12">
      <c r="A125" s="784"/>
      <c r="B125" s="1281" t="s">
        <v>1278</v>
      </c>
      <c r="C125" s="1281"/>
      <c r="D125" s="1281"/>
      <c r="E125" s="790" t="s">
        <v>1656</v>
      </c>
      <c r="F125" s="219"/>
      <c r="G125" s="219"/>
      <c r="H125" s="219"/>
      <c r="I125" s="219"/>
      <c r="J125" s="219"/>
      <c r="K125" s="219"/>
      <c r="L125" s="219"/>
      <c r="M125" s="219"/>
      <c r="N125" s="219"/>
      <c r="O125" s="219"/>
      <c r="P125" s="219"/>
      <c r="Q125" s="219"/>
      <c r="R125" s="219"/>
      <c r="S125" s="219"/>
      <c r="T125" s="219"/>
      <c r="U125" s="219"/>
      <c r="V125" s="219"/>
      <c r="W125" s="219"/>
      <c r="X125" s="219"/>
      <c r="Y125" s="219"/>
      <c r="Z125" s="219"/>
      <c r="AA125" s="219"/>
      <c r="AB125" s="219"/>
      <c r="AC125" s="219"/>
      <c r="AD125" s="219"/>
      <c r="AE125" s="219"/>
      <c r="AF125" s="219"/>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row>
    <row r="126" spans="1:124" ht="12">
      <c r="A126" s="784"/>
      <c r="B126" s="1281" t="s">
        <v>1279</v>
      </c>
      <c r="C126" s="1281"/>
      <c r="D126" s="1281"/>
      <c r="E126" s="790" t="s">
        <v>1655</v>
      </c>
      <c r="F126" s="219"/>
      <c r="G126" s="219"/>
      <c r="H126" s="219"/>
      <c r="I126" s="219"/>
      <c r="J126" s="219"/>
      <c r="K126" s="219"/>
      <c r="L126" s="219"/>
      <c r="M126" s="219"/>
      <c r="N126" s="219"/>
      <c r="O126" s="219"/>
      <c r="P126" s="219"/>
      <c r="Q126" s="219"/>
      <c r="R126" s="219"/>
      <c r="S126" s="219"/>
      <c r="T126" s="219"/>
      <c r="U126" s="219"/>
      <c r="V126" s="219"/>
      <c r="W126" s="219"/>
      <c r="X126" s="219"/>
      <c r="Y126" s="219"/>
      <c r="Z126" s="219"/>
      <c r="AA126" s="219"/>
      <c r="AB126" s="219"/>
      <c r="AC126" s="219"/>
      <c r="AD126" s="219"/>
      <c r="AE126" s="219"/>
      <c r="AF126" s="219"/>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row>
    <row r="127" spans="1:124" ht="12">
      <c r="A127" s="784"/>
      <c r="B127" s="1281" t="s">
        <v>1280</v>
      </c>
      <c r="C127" s="1281"/>
      <c r="D127" s="1281"/>
      <c r="E127" s="790" t="s">
        <v>1162</v>
      </c>
      <c r="F127" s="219"/>
      <c r="G127" s="219"/>
      <c r="H127" s="219"/>
      <c r="I127" s="219"/>
      <c r="J127" s="219"/>
      <c r="K127" s="219"/>
      <c r="L127" s="219"/>
      <c r="M127" s="219"/>
      <c r="N127" s="219"/>
      <c r="O127" s="219"/>
      <c r="P127" s="219"/>
      <c r="Q127" s="219"/>
      <c r="R127" s="219"/>
      <c r="S127" s="219"/>
      <c r="T127" s="219"/>
      <c r="U127" s="219"/>
      <c r="V127" s="219"/>
      <c r="W127" s="219"/>
      <c r="X127" s="219"/>
      <c r="Y127" s="219"/>
      <c r="Z127" s="219"/>
      <c r="AA127" s="219"/>
      <c r="AB127" s="219"/>
      <c r="AC127" s="219"/>
      <c r="AD127" s="219"/>
      <c r="AE127" s="219"/>
      <c r="AF127" s="219"/>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row>
    <row r="128" spans="1:124" ht="12">
      <c r="A128" s="784"/>
      <c r="B128" s="1281" t="s">
        <v>1281</v>
      </c>
      <c r="C128" s="1281"/>
      <c r="D128" s="1281"/>
      <c r="E128" s="790" t="s">
        <v>1162</v>
      </c>
      <c r="F128" s="219"/>
      <c r="G128" s="219"/>
      <c r="H128" s="219"/>
      <c r="I128" s="219"/>
      <c r="J128" s="219"/>
      <c r="K128" s="219"/>
      <c r="L128" s="219"/>
      <c r="M128" s="219"/>
      <c r="N128" s="219"/>
      <c r="O128" s="219"/>
      <c r="P128" s="219"/>
      <c r="Q128" s="219"/>
      <c r="R128" s="219"/>
      <c r="S128" s="219"/>
      <c r="T128" s="219"/>
      <c r="U128" s="219"/>
      <c r="V128" s="219"/>
      <c r="W128" s="219"/>
      <c r="X128" s="219"/>
      <c r="Y128" s="219"/>
      <c r="Z128" s="219"/>
      <c r="AA128" s="219"/>
      <c r="AB128" s="219"/>
      <c r="AC128" s="219"/>
      <c r="AD128" s="219"/>
      <c r="AE128" s="219"/>
      <c r="AF128" s="219"/>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row>
    <row r="129" spans="1:124" ht="12">
      <c r="A129" s="784"/>
      <c r="B129" s="1281" t="s">
        <v>1282</v>
      </c>
      <c r="C129" s="1281"/>
      <c r="D129" s="1281"/>
      <c r="E129" s="790" t="s">
        <v>1657</v>
      </c>
      <c r="F129" s="219"/>
      <c r="G129" s="219"/>
      <c r="H129" s="219"/>
      <c r="I129" s="219"/>
      <c r="J129" s="219"/>
      <c r="K129" s="219"/>
      <c r="L129" s="219"/>
      <c r="M129" s="219"/>
      <c r="N129" s="219"/>
      <c r="O129" s="219"/>
      <c r="P129" s="219"/>
      <c r="Q129" s="219"/>
      <c r="R129" s="219"/>
      <c r="S129" s="219"/>
      <c r="T129" s="219"/>
      <c r="U129" s="219"/>
      <c r="V129" s="219"/>
      <c r="W129" s="219"/>
      <c r="X129" s="219"/>
      <c r="Y129" s="219"/>
      <c r="Z129" s="219"/>
      <c r="AA129" s="219"/>
      <c r="AB129" s="219"/>
      <c r="AC129" s="219"/>
      <c r="AD129" s="219"/>
      <c r="AE129" s="219"/>
      <c r="AF129" s="21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row>
    <row r="130" spans="1:124" ht="12">
      <c r="A130" s="784"/>
      <c r="B130" s="1281" t="s">
        <v>1283</v>
      </c>
      <c r="C130" s="1281"/>
      <c r="D130" s="1281"/>
      <c r="E130" s="790" t="s">
        <v>1657</v>
      </c>
      <c r="F130" s="219"/>
      <c r="G130" s="219"/>
      <c r="H130" s="219"/>
      <c r="I130" s="219"/>
      <c r="J130" s="219"/>
      <c r="K130" s="219"/>
      <c r="L130" s="219"/>
      <c r="M130" s="219"/>
      <c r="N130" s="219"/>
      <c r="O130" s="219"/>
      <c r="P130" s="219"/>
      <c r="Q130" s="219"/>
      <c r="R130" s="219"/>
      <c r="S130" s="219"/>
      <c r="T130" s="219"/>
      <c r="U130" s="219"/>
      <c r="V130" s="219"/>
      <c r="W130" s="219"/>
      <c r="X130" s="219"/>
      <c r="Y130" s="219"/>
      <c r="Z130" s="219"/>
      <c r="AA130" s="219"/>
      <c r="AB130" s="219"/>
      <c r="AC130" s="219"/>
      <c r="AD130" s="219"/>
      <c r="AE130" s="219"/>
      <c r="AF130" s="219"/>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row>
    <row r="131" spans="1:124" ht="12">
      <c r="A131" s="784"/>
      <c r="B131" s="219"/>
      <c r="C131" s="243"/>
      <c r="D131" s="241"/>
      <c r="E131" s="241"/>
      <c r="F131" s="241"/>
      <c r="G131" s="219"/>
      <c r="H131" s="241"/>
      <c r="I131" s="219"/>
      <c r="J131" s="241"/>
      <c r="K131" s="241"/>
      <c r="L131" s="219"/>
      <c r="M131" s="241"/>
      <c r="N131" s="219"/>
      <c r="O131" s="219"/>
      <c r="P131" s="219"/>
      <c r="Q131" s="219"/>
      <c r="R131" s="219"/>
      <c r="S131" s="219"/>
      <c r="T131" s="219"/>
      <c r="U131" s="219"/>
      <c r="V131" s="219"/>
      <c r="W131" s="219"/>
      <c r="X131" s="219"/>
      <c r="Y131" s="219"/>
      <c r="Z131" s="219"/>
      <c r="AA131" s="219"/>
      <c r="AB131" s="219"/>
      <c r="AC131" s="219"/>
      <c r="AD131" s="219"/>
      <c r="AE131" s="219"/>
      <c r="AF131" s="219"/>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row>
    <row r="132" spans="1:124" ht="12">
      <c r="A132" s="1009" t="s">
        <v>812</v>
      </c>
      <c r="B132" s="1282" t="s">
        <v>1285</v>
      </c>
      <c r="C132" s="1282"/>
      <c r="D132" s="1282"/>
      <c r="E132" s="1282"/>
      <c r="F132" s="1282"/>
      <c r="G132" s="1282"/>
      <c r="H132" s="1282"/>
      <c r="I132" s="1282"/>
      <c r="J132" s="1282"/>
      <c r="K132" s="1282"/>
      <c r="L132" s="1018"/>
      <c r="M132" s="1018"/>
      <c r="N132" s="1018"/>
      <c r="O132" s="219"/>
      <c r="P132" s="219"/>
      <c r="Q132" s="219"/>
      <c r="R132" s="219"/>
      <c r="S132" s="219"/>
      <c r="T132" s="219"/>
      <c r="U132" s="219"/>
      <c r="V132" s="219"/>
      <c r="W132" s="219"/>
      <c r="X132" s="219"/>
      <c r="Y132" s="219"/>
      <c r="Z132" s="219"/>
      <c r="AA132" s="219"/>
      <c r="AB132" s="219"/>
      <c r="AC132" s="219"/>
      <c r="AD132" s="219"/>
      <c r="AE132" s="219"/>
      <c r="AF132" s="219"/>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row>
    <row r="133" spans="1:124" ht="12">
      <c r="A133" s="1009"/>
      <c r="B133" s="1078" t="s">
        <v>115</v>
      </c>
      <c r="C133" s="1116"/>
      <c r="D133" s="1116"/>
      <c r="E133" s="1116"/>
      <c r="F133" s="1116"/>
      <c r="G133" s="1116"/>
      <c r="H133" s="1116"/>
      <c r="I133" s="1116"/>
      <c r="J133" s="1116"/>
      <c r="K133" s="1116"/>
      <c r="L133" s="1116"/>
      <c r="M133" s="1116"/>
      <c r="N133" s="1116"/>
      <c r="O133" s="219"/>
      <c r="P133" s="219"/>
      <c r="Q133" s="219"/>
      <c r="R133" s="219"/>
      <c r="S133" s="219"/>
      <c r="T133" s="219"/>
      <c r="U133" s="219"/>
      <c r="V133" s="219"/>
      <c r="W133" s="219"/>
      <c r="X133" s="219"/>
      <c r="Y133" s="219"/>
      <c r="Z133" s="219"/>
      <c r="AA133" s="219"/>
      <c r="AB133" s="219"/>
      <c r="AC133" s="219"/>
      <c r="AD133" s="219"/>
      <c r="AE133" s="219"/>
      <c r="AF133" s="219"/>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row>
    <row r="134" spans="1:124" ht="12">
      <c r="A134" s="1018"/>
      <c r="B134" s="1130" t="s">
        <v>1486</v>
      </c>
      <c r="C134" s="1130"/>
      <c r="D134" s="1130"/>
      <c r="E134" s="1130"/>
      <c r="F134" s="1130"/>
      <c r="G134" s="1130"/>
      <c r="H134" s="1130"/>
      <c r="I134" s="1130"/>
      <c r="J134" s="1130"/>
      <c r="K134" s="1130"/>
      <c r="L134" s="1130"/>
      <c r="M134" s="1130"/>
      <c r="N134" s="1130"/>
      <c r="O134" s="219"/>
      <c r="P134" s="219"/>
      <c r="Q134" s="219"/>
      <c r="R134" s="219"/>
      <c r="S134" s="219"/>
      <c r="T134" s="219"/>
      <c r="U134" s="219"/>
      <c r="V134" s="219"/>
      <c r="W134" s="219"/>
      <c r="X134" s="219"/>
      <c r="Y134" s="219"/>
      <c r="Z134" s="219"/>
      <c r="AA134" s="219"/>
      <c r="AB134" s="219"/>
      <c r="AC134" s="219"/>
      <c r="AD134" s="219"/>
      <c r="AE134" s="219"/>
      <c r="AF134" s="219"/>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row>
    <row r="135" spans="1:124" ht="12">
      <c r="A135" s="1018"/>
      <c r="B135" s="1130"/>
      <c r="C135" s="1130"/>
      <c r="D135" s="1130"/>
      <c r="E135" s="1130"/>
      <c r="F135" s="1130"/>
      <c r="G135" s="1130"/>
      <c r="H135" s="1130"/>
      <c r="I135" s="1130"/>
      <c r="J135" s="1130"/>
      <c r="K135" s="1130"/>
      <c r="L135" s="1130"/>
      <c r="M135" s="1130"/>
      <c r="N135" s="1130"/>
      <c r="O135" s="219"/>
      <c r="P135" s="219"/>
      <c r="Q135" s="219"/>
      <c r="R135" s="219"/>
      <c r="S135" s="219"/>
      <c r="T135" s="219"/>
      <c r="U135" s="219"/>
      <c r="V135" s="219"/>
      <c r="W135" s="219"/>
      <c r="X135" s="219"/>
      <c r="Y135" s="219"/>
      <c r="Z135" s="219"/>
      <c r="AA135" s="219"/>
      <c r="AB135" s="219"/>
      <c r="AC135" s="219"/>
      <c r="AD135" s="219"/>
      <c r="AE135" s="219"/>
      <c r="AF135" s="219"/>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row>
    <row r="136" spans="1:124" ht="12">
      <c r="A136" s="1018"/>
      <c r="B136" s="1130" t="s">
        <v>1593</v>
      </c>
      <c r="C136" s="1130"/>
      <c r="D136" s="1130"/>
      <c r="E136" s="1130"/>
      <c r="F136" s="1130"/>
      <c r="G136" s="1130"/>
      <c r="H136" s="1130"/>
      <c r="I136" s="1130"/>
      <c r="J136" s="1130"/>
      <c r="K136" s="1130"/>
      <c r="L136" s="949"/>
      <c r="M136" s="949"/>
      <c r="N136" s="949"/>
      <c r="O136" s="219"/>
      <c r="P136" s="219"/>
      <c r="Q136" s="219"/>
      <c r="R136" s="219"/>
      <c r="S136" s="219"/>
      <c r="T136" s="219"/>
      <c r="U136" s="219"/>
      <c r="V136" s="219"/>
      <c r="W136" s="219"/>
      <c r="X136" s="219"/>
      <c r="Y136" s="219"/>
      <c r="Z136" s="219"/>
      <c r="AA136" s="219"/>
      <c r="AB136" s="219"/>
      <c r="AC136" s="219"/>
      <c r="AD136" s="219"/>
      <c r="AE136" s="219"/>
      <c r="AF136" s="219"/>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row>
    <row r="137" spans="1:124" ht="12">
      <c r="A137" s="1018"/>
      <c r="B137" s="1130"/>
      <c r="C137" s="1130"/>
      <c r="D137" s="1130"/>
      <c r="E137" s="1130"/>
      <c r="F137" s="1130"/>
      <c r="G137" s="1130"/>
      <c r="H137" s="1130"/>
      <c r="I137" s="1130"/>
      <c r="J137" s="1130"/>
      <c r="K137" s="1130"/>
      <c r="L137" s="949"/>
      <c r="M137" s="949"/>
      <c r="N137" s="949"/>
      <c r="O137" s="219"/>
      <c r="P137" s="219"/>
      <c r="Q137" s="219"/>
      <c r="R137" s="219"/>
      <c r="S137" s="219"/>
      <c r="T137" s="219"/>
      <c r="U137" s="219"/>
      <c r="V137" s="219"/>
      <c r="W137" s="219"/>
      <c r="X137" s="219"/>
      <c r="Y137" s="219"/>
      <c r="Z137" s="219"/>
      <c r="AA137" s="219"/>
      <c r="AB137" s="219"/>
      <c r="AC137" s="219"/>
      <c r="AD137" s="219"/>
      <c r="AE137" s="219"/>
      <c r="AF137" s="219"/>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row>
    <row r="138" spans="1:124" ht="12">
      <c r="A138" s="1009" t="s">
        <v>266</v>
      </c>
      <c r="B138" s="947"/>
      <c r="C138" s="947"/>
      <c r="D138" s="947"/>
      <c r="E138" s="947"/>
      <c r="F138" s="947"/>
      <c r="G138" s="947"/>
      <c r="H138" s="947"/>
      <c r="I138" s="947"/>
      <c r="J138" s="947"/>
      <c r="K138" s="947"/>
      <c r="L138" s="1019"/>
      <c r="M138" s="1019"/>
      <c r="N138" s="1019"/>
      <c r="O138" s="219"/>
      <c r="P138" s="219"/>
      <c r="Q138" s="219"/>
      <c r="R138" s="219"/>
      <c r="S138" s="219"/>
      <c r="T138" s="219"/>
      <c r="U138" s="219"/>
      <c r="V138" s="219"/>
      <c r="W138" s="219"/>
      <c r="X138" s="219"/>
      <c r="Y138" s="219"/>
      <c r="Z138" s="219"/>
      <c r="AA138" s="219"/>
      <c r="AB138" s="219"/>
      <c r="AC138" s="219"/>
      <c r="AD138" s="219"/>
      <c r="AE138" s="219"/>
      <c r="AF138" s="219"/>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row>
    <row r="139" spans="1:124" ht="12.75" customHeight="1">
      <c r="A139" s="1020">
        <v>1</v>
      </c>
      <c r="B139" s="1059" t="s">
        <v>1591</v>
      </c>
      <c r="C139" s="1059"/>
      <c r="D139" s="1059"/>
      <c r="E139" s="1059"/>
      <c r="F139" s="1059"/>
      <c r="G139" s="1059"/>
      <c r="H139" s="1059"/>
      <c r="I139" s="1059"/>
      <c r="J139" s="1059"/>
      <c r="K139" s="1059"/>
      <c r="L139" s="1019"/>
      <c r="M139" s="1019"/>
      <c r="N139" s="1019"/>
      <c r="O139" s="219"/>
      <c r="P139" s="219"/>
      <c r="Q139" s="219"/>
      <c r="R139" s="219"/>
      <c r="S139" s="219"/>
      <c r="T139" s="219"/>
      <c r="U139" s="219"/>
      <c r="V139" s="219"/>
      <c r="W139" s="219"/>
      <c r="X139" s="219"/>
      <c r="Y139" s="219"/>
      <c r="Z139" s="219"/>
      <c r="AA139" s="219"/>
      <c r="AB139" s="219"/>
      <c r="AC139" s="219"/>
      <c r="AD139" s="219"/>
      <c r="AE139" s="219"/>
      <c r="AF139" s="21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row>
    <row r="140" spans="1:124" ht="12">
      <c r="A140" s="1020">
        <v>2</v>
      </c>
      <c r="B140" s="1059" t="s">
        <v>1592</v>
      </c>
      <c r="C140" s="1059"/>
      <c r="D140" s="1059"/>
      <c r="E140" s="1059"/>
      <c r="F140" s="1059"/>
      <c r="G140" s="1059"/>
      <c r="H140" s="1059"/>
      <c r="I140" s="1059"/>
      <c r="J140" s="1059"/>
      <c r="K140" s="1059"/>
      <c r="L140" s="1019"/>
      <c r="M140" s="1019"/>
      <c r="N140" s="1019"/>
      <c r="O140" s="219"/>
      <c r="P140" s="219"/>
      <c r="Q140" s="219"/>
      <c r="R140" s="219"/>
      <c r="S140" s="219"/>
      <c r="T140" s="219"/>
      <c r="U140" s="219"/>
      <c r="V140" s="219"/>
      <c r="W140" s="219"/>
      <c r="X140" s="219"/>
      <c r="Y140" s="219"/>
      <c r="Z140" s="219"/>
      <c r="AA140" s="219"/>
      <c r="AB140" s="219"/>
      <c r="AC140" s="219"/>
      <c r="AD140" s="219"/>
      <c r="AE140" s="219"/>
      <c r="AF140" s="219"/>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row>
    <row r="141" spans="1:124" ht="12">
      <c r="A141" s="1020"/>
      <c r="B141" s="1059"/>
      <c r="C141" s="1059"/>
      <c r="D141" s="1059"/>
      <c r="E141" s="1059"/>
      <c r="F141" s="1059"/>
      <c r="G141" s="1059"/>
      <c r="H141" s="1059"/>
      <c r="I141" s="1059"/>
      <c r="J141" s="1059"/>
      <c r="K141" s="1059"/>
      <c r="L141" s="1019"/>
      <c r="M141" s="1019"/>
      <c r="N141" s="1019"/>
      <c r="O141" s="219"/>
      <c r="P141" s="219"/>
      <c r="Q141" s="219"/>
      <c r="R141" s="219"/>
      <c r="S141" s="219"/>
      <c r="T141" s="219"/>
      <c r="U141" s="219"/>
      <c r="V141" s="219"/>
      <c r="W141" s="219"/>
      <c r="X141" s="219"/>
      <c r="Y141" s="219"/>
      <c r="Z141" s="219"/>
      <c r="AA141" s="219"/>
      <c r="AB141" s="219"/>
      <c r="AC141" s="219"/>
      <c r="AD141" s="219"/>
      <c r="AE141" s="219"/>
      <c r="AF141" s="219"/>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row>
    <row r="142" spans="1:124" ht="12.75" customHeight="1">
      <c r="A142" s="1009"/>
      <c r="B142" s="1059"/>
      <c r="C142" s="1059"/>
      <c r="D142" s="1059"/>
      <c r="E142" s="1059"/>
      <c r="F142" s="1059"/>
      <c r="G142" s="1059"/>
      <c r="H142" s="1059"/>
      <c r="I142" s="1059"/>
      <c r="J142" s="1059"/>
      <c r="K142" s="1059"/>
      <c r="L142" s="1019"/>
      <c r="M142" s="1019"/>
      <c r="N142" s="1019"/>
      <c r="O142" s="219"/>
      <c r="P142" s="219"/>
      <c r="Q142" s="219"/>
      <c r="R142" s="219"/>
      <c r="S142" s="219"/>
      <c r="T142" s="219"/>
      <c r="U142" s="219"/>
      <c r="V142" s="219"/>
      <c r="W142" s="219"/>
      <c r="X142" s="219"/>
      <c r="Y142" s="219"/>
      <c r="Z142" s="219"/>
      <c r="AA142" s="219"/>
      <c r="AB142" s="219"/>
      <c r="AC142" s="219"/>
      <c r="AD142" s="219"/>
      <c r="AE142" s="219"/>
      <c r="AF142" s="219"/>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row>
    <row r="143" spans="1:124" s="223" customFormat="1" ht="12">
      <c r="A143" s="784"/>
      <c r="B143" s="1274"/>
      <c r="C143" s="1274"/>
      <c r="D143" s="1274"/>
      <c r="E143" s="1274"/>
      <c r="F143" s="1274"/>
      <c r="G143" s="1274"/>
      <c r="H143" s="1274"/>
      <c r="I143" s="1274"/>
      <c r="J143" s="1274"/>
      <c r="K143" s="779"/>
      <c r="L143" s="779"/>
      <c r="M143" s="779"/>
      <c r="N143" s="779"/>
      <c r="O143" s="784"/>
      <c r="P143" s="784"/>
      <c r="Q143" s="784"/>
      <c r="R143" s="784"/>
      <c r="S143" s="784"/>
      <c r="T143" s="784"/>
      <c r="U143" s="784"/>
      <c r="V143" s="784"/>
      <c r="W143" s="784"/>
      <c r="X143" s="784"/>
      <c r="Y143" s="784"/>
      <c r="Z143" s="784"/>
      <c r="AA143" s="784"/>
      <c r="AB143" s="784"/>
      <c r="AC143" s="784"/>
      <c r="AD143" s="784"/>
      <c r="AE143" s="784"/>
      <c r="AF143" s="784"/>
      <c r="AG143" s="572"/>
      <c r="AH143" s="572"/>
      <c r="AI143" s="572"/>
      <c r="AJ143" s="572"/>
      <c r="AK143" s="572"/>
      <c r="AL143" s="572"/>
      <c r="AM143" s="572"/>
      <c r="AN143" s="572"/>
      <c r="AO143" s="572"/>
      <c r="AP143" s="572"/>
      <c r="AQ143" s="572"/>
      <c r="AR143" s="572"/>
      <c r="AS143" s="572"/>
      <c r="AT143" s="572"/>
      <c r="AU143" s="572"/>
      <c r="AV143" s="572"/>
      <c r="AW143" s="572"/>
      <c r="AX143" s="572"/>
      <c r="AY143" s="572"/>
      <c r="AZ143" s="572"/>
      <c r="BA143" s="572"/>
      <c r="BB143" s="572"/>
      <c r="BC143" s="572"/>
      <c r="BD143" s="572"/>
      <c r="BE143" s="572"/>
      <c r="BF143" s="572"/>
      <c r="BG143" s="572"/>
      <c r="BH143" s="572"/>
      <c r="BI143" s="572"/>
      <c r="BJ143" s="572"/>
      <c r="BK143" s="572"/>
      <c r="BL143" s="572"/>
      <c r="BM143" s="572"/>
      <c r="BN143" s="572"/>
      <c r="BO143" s="572"/>
      <c r="BP143" s="572"/>
      <c r="BQ143" s="572"/>
      <c r="BR143" s="572"/>
      <c r="BS143" s="572"/>
      <c r="BT143" s="572"/>
      <c r="BU143" s="572"/>
      <c r="BV143" s="572"/>
      <c r="BW143" s="572"/>
      <c r="BX143" s="572"/>
      <c r="BY143" s="572"/>
      <c r="BZ143" s="572"/>
      <c r="CA143" s="572"/>
      <c r="CB143" s="572"/>
      <c r="CC143" s="572"/>
      <c r="CD143" s="572"/>
      <c r="CE143" s="572"/>
      <c r="CF143" s="572"/>
      <c r="CG143" s="572"/>
      <c r="CH143" s="572"/>
      <c r="CI143" s="572"/>
      <c r="CJ143" s="572"/>
      <c r="CK143" s="572"/>
      <c r="CL143" s="572"/>
      <c r="CM143" s="572"/>
      <c r="CN143" s="572"/>
      <c r="CO143" s="572"/>
      <c r="CP143" s="572"/>
      <c r="CQ143" s="572"/>
      <c r="CR143" s="572"/>
      <c r="CS143" s="572"/>
      <c r="CT143" s="572"/>
      <c r="CU143" s="572"/>
      <c r="CV143" s="572"/>
      <c r="CW143" s="572"/>
      <c r="CX143" s="572"/>
      <c r="CY143" s="572"/>
      <c r="CZ143" s="572"/>
      <c r="DA143" s="572"/>
      <c r="DB143" s="572"/>
      <c r="DC143" s="572"/>
      <c r="DD143" s="572"/>
      <c r="DE143" s="572"/>
      <c r="DF143" s="572"/>
      <c r="DG143" s="572"/>
      <c r="DH143" s="572"/>
      <c r="DI143" s="572"/>
      <c r="DJ143" s="572"/>
      <c r="DK143" s="572"/>
      <c r="DL143" s="572"/>
      <c r="DM143" s="572"/>
      <c r="DN143" s="572"/>
      <c r="DO143" s="572"/>
      <c r="DP143" s="572"/>
      <c r="DQ143" s="572"/>
      <c r="DR143" s="572"/>
      <c r="DS143" s="572"/>
      <c r="DT143" s="572"/>
    </row>
    <row r="144" spans="1:124" s="222" customFormat="1" ht="13">
      <c r="A144" s="319" t="s">
        <v>170</v>
      </c>
      <c r="B144" s="311" t="s">
        <v>159</v>
      </c>
      <c r="C144" s="266"/>
      <c r="D144" s="266"/>
      <c r="E144" s="266"/>
      <c r="F144" s="266"/>
      <c r="G144" s="266"/>
      <c r="H144" s="266"/>
      <c r="I144" s="266"/>
      <c r="J144" s="266"/>
      <c r="K144" s="266"/>
      <c r="L144" s="266"/>
      <c r="M144" s="266"/>
      <c r="N144" s="266"/>
      <c r="O144" s="221"/>
      <c r="P144" s="221"/>
      <c r="Q144" s="221"/>
      <c r="R144" s="221"/>
      <c r="S144" s="221"/>
      <c r="T144" s="221"/>
      <c r="U144" s="221"/>
      <c r="V144" s="221"/>
      <c r="W144" s="221"/>
      <c r="X144" s="221"/>
      <c r="Y144" s="221"/>
      <c r="Z144" s="221"/>
      <c r="AA144" s="221"/>
      <c r="AB144" s="221"/>
      <c r="AC144" s="221"/>
      <c r="AD144" s="221"/>
      <c r="AE144" s="221"/>
      <c r="AF144" s="221"/>
      <c r="AG144" s="221"/>
      <c r="AH144" s="221"/>
      <c r="AI144" s="221"/>
      <c r="AJ144" s="221"/>
      <c r="AK144" s="221"/>
      <c r="AL144" s="221"/>
      <c r="AM144" s="221"/>
      <c r="AN144" s="221"/>
      <c r="AO144" s="221"/>
      <c r="AP144" s="221"/>
      <c r="AQ144" s="221"/>
      <c r="AR144" s="221"/>
      <c r="AS144" s="221"/>
    </row>
    <row r="145" spans="1:45" s="222" customFormat="1" ht="9">
      <c r="A145" s="221"/>
      <c r="B145" s="221"/>
      <c r="C145" s="221"/>
      <c r="D145" s="221"/>
      <c r="E145" s="221"/>
      <c r="F145" s="221"/>
      <c r="G145" s="221"/>
      <c r="H145" s="221"/>
      <c r="I145" s="221"/>
      <c r="J145" s="221"/>
      <c r="K145" s="221"/>
      <c r="L145" s="221"/>
      <c r="M145" s="221"/>
      <c r="N145" s="221"/>
      <c r="O145" s="221"/>
      <c r="P145" s="221"/>
      <c r="Q145" s="221"/>
      <c r="R145" s="221"/>
      <c r="S145" s="221"/>
      <c r="T145" s="221"/>
      <c r="U145" s="221"/>
      <c r="V145" s="221"/>
      <c r="W145" s="221"/>
      <c r="X145" s="221"/>
      <c r="Y145" s="221"/>
      <c r="Z145" s="221"/>
      <c r="AA145" s="221"/>
      <c r="AB145" s="221"/>
      <c r="AC145" s="221"/>
      <c r="AD145" s="221"/>
      <c r="AE145" s="221"/>
      <c r="AF145" s="221"/>
      <c r="AG145" s="221"/>
      <c r="AH145" s="221"/>
      <c r="AI145" s="221"/>
      <c r="AJ145" s="221"/>
      <c r="AK145" s="221"/>
      <c r="AL145" s="221"/>
      <c r="AM145" s="221"/>
      <c r="AN145" s="221"/>
      <c r="AO145" s="221"/>
      <c r="AP145" s="221"/>
      <c r="AQ145" s="221"/>
      <c r="AR145" s="221"/>
      <c r="AS145" s="221"/>
    </row>
    <row r="146" spans="1:45" s="223" customFormat="1" ht="12">
      <c r="A146" s="784"/>
      <c r="B146" s="1275" t="s">
        <v>1286</v>
      </c>
      <c r="C146" s="1275"/>
      <c r="D146" s="1275"/>
      <c r="E146" s="1275"/>
      <c r="F146" s="1275"/>
      <c r="G146" s="1275"/>
      <c r="H146" s="1275"/>
      <c r="I146" s="1275"/>
      <c r="J146" s="1275"/>
      <c r="K146" s="1275"/>
      <c r="L146" s="1275"/>
      <c r="M146" s="1275"/>
      <c r="N146" s="1275"/>
      <c r="O146" s="784"/>
      <c r="P146" s="784"/>
      <c r="Q146" s="784"/>
      <c r="R146" s="784"/>
      <c r="S146" s="784"/>
      <c r="T146" s="784"/>
      <c r="U146" s="784"/>
      <c r="V146" s="784"/>
      <c r="W146" s="784"/>
      <c r="X146" s="784"/>
      <c r="Y146" s="784"/>
      <c r="Z146" s="784"/>
      <c r="AA146" s="784"/>
      <c r="AB146" s="784"/>
      <c r="AC146" s="784"/>
      <c r="AD146" s="784"/>
      <c r="AE146" s="784"/>
      <c r="AF146" s="784"/>
    </row>
    <row r="147" spans="1:45" s="223" customFormat="1" ht="12">
      <c r="A147" s="784"/>
      <c r="B147" s="1275" t="s">
        <v>1287</v>
      </c>
      <c r="C147" s="1275"/>
      <c r="D147" s="1275"/>
      <c r="E147" s="1275"/>
      <c r="F147" s="1275"/>
      <c r="G147" s="1275"/>
      <c r="H147" s="1275"/>
      <c r="I147" s="1275"/>
      <c r="J147" s="1275"/>
      <c r="K147" s="1275"/>
      <c r="L147" s="1275"/>
      <c r="M147" s="1275"/>
      <c r="N147" s="1275"/>
      <c r="O147" s="784"/>
      <c r="P147" s="784"/>
      <c r="Q147" s="784"/>
      <c r="R147" s="784"/>
      <c r="S147" s="784"/>
      <c r="T147" s="784"/>
      <c r="U147" s="784"/>
      <c r="V147" s="784"/>
      <c r="W147" s="784"/>
      <c r="X147" s="784"/>
      <c r="Y147" s="784"/>
      <c r="Z147" s="784"/>
      <c r="AA147" s="784"/>
      <c r="AB147" s="784"/>
      <c r="AC147" s="784"/>
      <c r="AD147" s="784"/>
      <c r="AE147" s="784"/>
      <c r="AF147" s="784"/>
    </row>
    <row r="148" spans="1:45" s="222" customFormat="1" ht="9">
      <c r="A148" s="221"/>
      <c r="B148" s="221"/>
      <c r="C148" s="221"/>
      <c r="D148" s="221"/>
      <c r="E148" s="221"/>
      <c r="F148" s="221"/>
      <c r="G148" s="221"/>
      <c r="H148" s="221"/>
      <c r="I148" s="221"/>
      <c r="J148" s="221"/>
      <c r="K148" s="221"/>
      <c r="L148" s="221"/>
      <c r="M148" s="221"/>
      <c r="N148" s="221"/>
      <c r="O148" s="221"/>
      <c r="P148" s="221"/>
      <c r="Q148" s="221"/>
      <c r="R148" s="221"/>
      <c r="S148" s="221"/>
      <c r="T148" s="221"/>
      <c r="U148" s="221"/>
      <c r="V148" s="221"/>
      <c r="W148" s="221"/>
      <c r="X148" s="221"/>
      <c r="Y148" s="221"/>
      <c r="Z148" s="221"/>
      <c r="AA148" s="221"/>
      <c r="AB148" s="221"/>
      <c r="AC148" s="221"/>
      <c r="AD148" s="221"/>
      <c r="AE148" s="221"/>
      <c r="AF148" s="221"/>
      <c r="AG148" s="221"/>
      <c r="AH148" s="221"/>
      <c r="AI148" s="221"/>
      <c r="AJ148" s="221"/>
      <c r="AK148" s="221"/>
      <c r="AL148" s="221"/>
      <c r="AM148" s="221"/>
      <c r="AN148" s="221"/>
      <c r="AO148" s="221"/>
      <c r="AP148" s="221"/>
      <c r="AQ148" s="221"/>
      <c r="AR148" s="221"/>
      <c r="AS148" s="221"/>
    </row>
    <row r="149" spans="1:45" s="223" customFormat="1" ht="12">
      <c r="A149" s="267" t="s">
        <v>34</v>
      </c>
      <c r="B149" s="264" t="s">
        <v>366</v>
      </c>
      <c r="C149" s="784"/>
      <c r="D149" s="784"/>
      <c r="E149" s="784"/>
      <c r="F149" s="784"/>
      <c r="G149" s="784"/>
      <c r="H149" s="784"/>
      <c r="I149" s="784"/>
      <c r="J149" s="784"/>
      <c r="K149" s="784"/>
      <c r="L149" s="784"/>
      <c r="M149" s="784"/>
      <c r="N149" s="784"/>
      <c r="O149" s="784"/>
      <c r="P149" s="784"/>
      <c r="Q149" s="784"/>
      <c r="R149" s="784"/>
      <c r="S149" s="784"/>
      <c r="T149" s="784"/>
      <c r="U149" s="784"/>
      <c r="V149" s="784"/>
      <c r="W149" s="784"/>
      <c r="X149" s="784"/>
      <c r="Y149" s="784"/>
      <c r="Z149" s="784"/>
      <c r="AA149" s="784"/>
      <c r="AB149" s="784"/>
      <c r="AC149" s="784"/>
      <c r="AD149" s="784"/>
      <c r="AE149" s="784"/>
      <c r="AF149" s="784"/>
    </row>
    <row r="150" spans="1:45" s="223" customFormat="1" ht="12.75" customHeight="1">
      <c r="A150" s="784"/>
      <c r="B150" s="1274" t="s">
        <v>172</v>
      </c>
      <c r="C150" s="1274"/>
      <c r="D150" s="1274"/>
      <c r="E150" s="1274"/>
      <c r="F150" s="1274"/>
      <c r="G150" s="1274"/>
      <c r="H150" s="1274"/>
      <c r="I150" s="1274"/>
      <c r="J150" s="1274"/>
      <c r="K150" s="1274"/>
      <c r="L150" s="1274"/>
      <c r="M150" s="1274"/>
      <c r="N150" s="1274"/>
      <c r="O150" s="784"/>
      <c r="P150" s="784"/>
      <c r="Q150" s="784"/>
      <c r="R150" s="784"/>
      <c r="S150" s="784"/>
      <c r="T150" s="784"/>
      <c r="U150" s="784"/>
      <c r="V150" s="784"/>
      <c r="W150" s="784"/>
      <c r="X150" s="784"/>
      <c r="Y150" s="784"/>
      <c r="Z150" s="784"/>
      <c r="AA150" s="784"/>
      <c r="AB150" s="784"/>
      <c r="AC150" s="784"/>
      <c r="AD150" s="784"/>
      <c r="AE150" s="784"/>
      <c r="AF150" s="784"/>
    </row>
    <row r="151" spans="1:45" s="223" customFormat="1" ht="12">
      <c r="A151" s="784"/>
      <c r="B151" s="1274"/>
      <c r="C151" s="1274"/>
      <c r="D151" s="1274"/>
      <c r="E151" s="1274"/>
      <c r="F151" s="1274"/>
      <c r="G151" s="1274"/>
      <c r="H151" s="1274"/>
      <c r="I151" s="1274"/>
      <c r="J151" s="1274"/>
      <c r="K151" s="1274"/>
      <c r="L151" s="1274"/>
      <c r="M151" s="1274"/>
      <c r="N151" s="1274"/>
      <c r="O151" s="784"/>
      <c r="P151" s="784"/>
      <c r="Q151" s="784"/>
      <c r="R151" s="784"/>
      <c r="S151" s="784"/>
      <c r="T151" s="784"/>
      <c r="U151" s="784"/>
      <c r="V151" s="784"/>
      <c r="W151" s="784"/>
      <c r="X151" s="784"/>
      <c r="Y151" s="784"/>
      <c r="Z151" s="784"/>
      <c r="AA151" s="784"/>
      <c r="AB151" s="784"/>
      <c r="AC151" s="784"/>
      <c r="AD151" s="784"/>
      <c r="AE151" s="784"/>
      <c r="AF151" s="784"/>
    </row>
    <row r="152" spans="1:45" s="223" customFormat="1" ht="12">
      <c r="A152" s="784"/>
      <c r="B152" s="1274"/>
      <c r="C152" s="1274"/>
      <c r="D152" s="1274"/>
      <c r="E152" s="1274"/>
      <c r="F152" s="1274"/>
      <c r="G152" s="1274"/>
      <c r="H152" s="1274"/>
      <c r="I152" s="1274"/>
      <c r="J152" s="1274"/>
      <c r="K152" s="1274"/>
      <c r="L152" s="1274"/>
      <c r="M152" s="1274"/>
      <c r="N152" s="1274"/>
      <c r="O152" s="784"/>
      <c r="P152" s="784"/>
      <c r="Q152" s="784"/>
      <c r="R152" s="784"/>
      <c r="S152" s="784"/>
      <c r="T152" s="784"/>
      <c r="U152" s="784"/>
      <c r="V152" s="784"/>
      <c r="W152" s="784"/>
      <c r="X152" s="784"/>
      <c r="Y152" s="784"/>
      <c r="Z152" s="784"/>
      <c r="AA152" s="784"/>
      <c r="AB152" s="784"/>
      <c r="AC152" s="784"/>
      <c r="AD152" s="784"/>
      <c r="AE152" s="784"/>
      <c r="AF152" s="784"/>
    </row>
    <row r="153" spans="1:45" s="249" customFormat="1" ht="5.25" customHeight="1">
      <c r="A153" s="248"/>
      <c r="B153" s="1274"/>
      <c r="C153" s="1274"/>
      <c r="D153" s="1274"/>
      <c r="E153" s="1274"/>
      <c r="F153" s="1274"/>
      <c r="G153" s="1274"/>
      <c r="H153" s="1274"/>
      <c r="I153" s="1274"/>
      <c r="J153" s="1274"/>
      <c r="K153" s="1274"/>
      <c r="L153" s="1274"/>
      <c r="M153" s="1274"/>
      <c r="N153" s="1274"/>
      <c r="O153" s="248"/>
      <c r="P153" s="248"/>
      <c r="Q153" s="248"/>
      <c r="R153" s="248"/>
      <c r="S153" s="248"/>
      <c r="T153" s="248"/>
      <c r="U153" s="248"/>
      <c r="V153" s="248"/>
      <c r="W153" s="248"/>
      <c r="X153" s="248"/>
      <c r="Y153" s="248"/>
      <c r="Z153" s="248"/>
      <c r="AA153" s="248"/>
      <c r="AB153" s="248"/>
      <c r="AC153" s="248"/>
      <c r="AD153" s="248"/>
      <c r="AE153" s="248"/>
      <c r="AF153" s="248"/>
    </row>
    <row r="154" spans="1:45" s="222" customFormat="1" ht="9">
      <c r="A154" s="221"/>
      <c r="B154" s="221"/>
      <c r="C154" s="221"/>
      <c r="D154" s="221"/>
      <c r="E154" s="221"/>
      <c r="F154" s="221"/>
      <c r="G154" s="221"/>
      <c r="H154" s="221"/>
      <c r="I154" s="221"/>
      <c r="J154" s="221"/>
      <c r="K154" s="221"/>
      <c r="L154" s="221"/>
      <c r="M154" s="221"/>
      <c r="N154" s="221"/>
      <c r="O154" s="221"/>
      <c r="P154" s="221"/>
      <c r="Q154" s="221"/>
      <c r="R154" s="221"/>
      <c r="S154" s="221"/>
      <c r="T154" s="221"/>
      <c r="U154" s="221"/>
      <c r="V154" s="221"/>
      <c r="W154" s="221"/>
      <c r="X154" s="221"/>
      <c r="Y154" s="221"/>
      <c r="Z154" s="221"/>
      <c r="AA154" s="221"/>
      <c r="AB154" s="221"/>
      <c r="AC154" s="221"/>
      <c r="AD154" s="221"/>
      <c r="AE154" s="221"/>
      <c r="AF154" s="221"/>
      <c r="AG154" s="221"/>
      <c r="AH154" s="221"/>
      <c r="AI154" s="221"/>
      <c r="AJ154" s="221"/>
      <c r="AK154" s="221"/>
      <c r="AL154" s="221"/>
      <c r="AM154" s="221"/>
      <c r="AN154" s="221"/>
      <c r="AO154" s="221"/>
      <c r="AP154" s="221"/>
      <c r="AQ154" s="221"/>
      <c r="AR154" s="221"/>
      <c r="AS154" s="221"/>
    </row>
    <row r="155" spans="1:45" s="223" customFormat="1" ht="12">
      <c r="A155" s="267" t="s">
        <v>36</v>
      </c>
      <c r="B155" s="264" t="s">
        <v>367</v>
      </c>
      <c r="C155" s="784"/>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4"/>
      <c r="AD155" s="784"/>
      <c r="AE155" s="784"/>
      <c r="AF155" s="784"/>
    </row>
    <row r="156" spans="1:45" s="223" customFormat="1" ht="12.75" customHeight="1">
      <c r="A156" s="317"/>
      <c r="B156" s="1274" t="s">
        <v>173</v>
      </c>
      <c r="C156" s="1274"/>
      <c r="D156" s="1274"/>
      <c r="E156" s="1274"/>
      <c r="F156" s="1274"/>
      <c r="G156" s="1274"/>
      <c r="H156" s="1274"/>
      <c r="I156" s="1274"/>
      <c r="J156" s="1274"/>
      <c r="K156" s="1274"/>
      <c r="L156" s="1274"/>
      <c r="M156" s="1274"/>
      <c r="N156" s="1274"/>
      <c r="O156" s="784"/>
      <c r="P156" s="784"/>
      <c r="Q156" s="784"/>
      <c r="R156" s="784"/>
      <c r="S156" s="784"/>
      <c r="T156" s="784"/>
      <c r="U156" s="784"/>
      <c r="V156" s="784"/>
      <c r="W156" s="784"/>
      <c r="X156" s="784"/>
      <c r="Y156" s="784"/>
      <c r="Z156" s="784"/>
      <c r="AA156" s="784"/>
      <c r="AB156" s="784"/>
      <c r="AC156" s="784"/>
      <c r="AD156" s="784"/>
      <c r="AE156" s="784"/>
      <c r="AF156" s="784"/>
    </row>
    <row r="157" spans="1:45" s="223" customFormat="1" ht="12">
      <c r="A157" s="317"/>
      <c r="B157" s="1274"/>
      <c r="C157" s="1274"/>
      <c r="D157" s="1274"/>
      <c r="E157" s="1274"/>
      <c r="F157" s="1274"/>
      <c r="G157" s="1274"/>
      <c r="H157" s="1274"/>
      <c r="I157" s="1274"/>
      <c r="J157" s="1274"/>
      <c r="K157" s="1274"/>
      <c r="L157" s="1274"/>
      <c r="M157" s="1274"/>
      <c r="N157" s="1274"/>
      <c r="O157" s="784"/>
      <c r="P157" s="784"/>
      <c r="Q157" s="784"/>
      <c r="R157" s="784"/>
      <c r="S157" s="784"/>
      <c r="T157" s="784"/>
      <c r="U157" s="784"/>
      <c r="V157" s="784"/>
      <c r="W157" s="784"/>
      <c r="X157" s="784"/>
      <c r="Y157" s="784"/>
      <c r="Z157" s="784"/>
      <c r="AA157" s="784"/>
      <c r="AB157" s="784"/>
      <c r="AC157" s="784"/>
      <c r="AD157" s="784"/>
      <c r="AE157" s="784"/>
      <c r="AF157" s="784"/>
    </row>
    <row r="158" spans="1:45" s="222" customFormat="1" ht="9">
      <c r="A158" s="221"/>
      <c r="B158" s="221"/>
      <c r="C158" s="221"/>
      <c r="D158" s="221"/>
      <c r="E158" s="221"/>
      <c r="F158" s="221"/>
      <c r="G158" s="221"/>
      <c r="H158" s="221"/>
      <c r="I158" s="221"/>
      <c r="J158" s="221"/>
      <c r="K158" s="221"/>
      <c r="L158" s="221"/>
      <c r="M158" s="221"/>
      <c r="N158" s="221"/>
      <c r="O158" s="221"/>
      <c r="P158" s="221"/>
      <c r="Q158" s="221"/>
      <c r="R158" s="221"/>
      <c r="S158" s="221"/>
      <c r="T158" s="221"/>
      <c r="U158" s="221"/>
      <c r="V158" s="221"/>
      <c r="W158" s="221"/>
      <c r="X158" s="221"/>
      <c r="Y158" s="221"/>
      <c r="Z158" s="221"/>
      <c r="AA158" s="221"/>
      <c r="AB158" s="221"/>
      <c r="AC158" s="221"/>
      <c r="AD158" s="221"/>
      <c r="AE158" s="221"/>
      <c r="AF158" s="221"/>
      <c r="AG158" s="221"/>
      <c r="AH158" s="221"/>
      <c r="AI158" s="221"/>
      <c r="AJ158" s="221"/>
      <c r="AK158" s="221"/>
      <c r="AL158" s="221"/>
      <c r="AM158" s="221"/>
      <c r="AN158" s="221"/>
      <c r="AO158" s="221"/>
      <c r="AP158" s="221"/>
      <c r="AQ158" s="221"/>
      <c r="AR158" s="221"/>
      <c r="AS158" s="221"/>
    </row>
    <row r="159" spans="1:45" s="223" customFormat="1" ht="12">
      <c r="A159" s="267" t="s">
        <v>368</v>
      </c>
      <c r="B159" s="264" t="s">
        <v>369</v>
      </c>
      <c r="C159" s="784"/>
      <c r="D159" s="784"/>
      <c r="E159" s="784"/>
      <c r="F159" s="784"/>
      <c r="G159" s="784"/>
      <c r="H159" s="784"/>
      <c r="I159" s="784"/>
      <c r="J159" s="784"/>
      <c r="K159" s="784"/>
      <c r="L159" s="784"/>
      <c r="M159" s="784"/>
      <c r="N159" s="784"/>
      <c r="O159" s="784"/>
      <c r="P159" s="784"/>
      <c r="Q159" s="784"/>
      <c r="R159" s="784"/>
      <c r="S159" s="784"/>
      <c r="T159" s="784"/>
      <c r="U159" s="784"/>
      <c r="V159" s="784"/>
      <c r="W159" s="784"/>
      <c r="X159" s="784"/>
      <c r="Y159" s="784"/>
      <c r="Z159" s="784"/>
      <c r="AA159" s="784"/>
      <c r="AB159" s="784"/>
      <c r="AC159" s="784"/>
      <c r="AD159" s="784"/>
      <c r="AE159" s="784"/>
      <c r="AF159" s="784"/>
    </row>
    <row r="160" spans="1:45" s="223" customFormat="1" ht="12.75" customHeight="1">
      <c r="A160" s="784"/>
      <c r="B160" s="1274" t="s">
        <v>174</v>
      </c>
      <c r="C160" s="1274"/>
      <c r="D160" s="1274"/>
      <c r="E160" s="1274"/>
      <c r="F160" s="1274"/>
      <c r="G160" s="1274"/>
      <c r="H160" s="1274"/>
      <c r="I160" s="1274"/>
      <c r="J160" s="1274"/>
      <c r="K160" s="1274"/>
      <c r="L160" s="1274"/>
      <c r="M160" s="1274"/>
      <c r="N160" s="1274"/>
      <c r="O160" s="784"/>
      <c r="P160" s="784"/>
      <c r="Q160" s="784"/>
      <c r="R160" s="784"/>
      <c r="S160" s="784"/>
      <c r="T160" s="784"/>
      <c r="U160" s="784"/>
      <c r="V160" s="784"/>
      <c r="W160" s="784"/>
      <c r="X160" s="784"/>
      <c r="Y160" s="784"/>
      <c r="Z160" s="784"/>
      <c r="AA160" s="784"/>
      <c r="AB160" s="784"/>
      <c r="AC160" s="784"/>
      <c r="AD160" s="784"/>
      <c r="AE160" s="784"/>
      <c r="AF160" s="784"/>
    </row>
    <row r="161" spans="1:45" s="223" customFormat="1" ht="12">
      <c r="A161" s="317"/>
      <c r="B161" s="1274"/>
      <c r="C161" s="1274"/>
      <c r="D161" s="1274"/>
      <c r="E161" s="1274"/>
      <c r="F161" s="1274"/>
      <c r="G161" s="1274"/>
      <c r="H161" s="1274"/>
      <c r="I161" s="1274"/>
      <c r="J161" s="1274"/>
      <c r="K161" s="1274"/>
      <c r="L161" s="1274"/>
      <c r="M161" s="1274"/>
      <c r="N161" s="1274"/>
      <c r="O161" s="784"/>
      <c r="P161" s="784"/>
      <c r="Q161" s="784"/>
      <c r="R161" s="784"/>
      <c r="S161" s="784"/>
      <c r="T161" s="784"/>
      <c r="U161" s="784"/>
      <c r="V161" s="784"/>
      <c r="W161" s="784"/>
      <c r="X161" s="784"/>
      <c r="Y161" s="784"/>
      <c r="Z161" s="784"/>
      <c r="AA161" s="784"/>
      <c r="AB161" s="784"/>
      <c r="AC161" s="784"/>
      <c r="AD161" s="784"/>
      <c r="AE161" s="784"/>
      <c r="AF161" s="784"/>
    </row>
    <row r="162" spans="1:45" s="222" customFormat="1" ht="9">
      <c r="A162" s="221"/>
      <c r="B162" s="221"/>
      <c r="C162" s="221"/>
      <c r="D162" s="221"/>
      <c r="E162" s="221"/>
      <c r="F162" s="221"/>
      <c r="G162" s="221"/>
      <c r="H162" s="221"/>
      <c r="I162" s="221"/>
      <c r="J162" s="221"/>
      <c r="K162" s="221"/>
      <c r="L162" s="221"/>
      <c r="M162" s="221"/>
      <c r="N162" s="221"/>
      <c r="O162" s="221"/>
      <c r="P162" s="221"/>
      <c r="Q162" s="221"/>
      <c r="R162" s="221"/>
      <c r="S162" s="221"/>
      <c r="T162" s="221"/>
      <c r="U162" s="221"/>
      <c r="V162" s="221"/>
      <c r="W162" s="221"/>
      <c r="X162" s="221"/>
      <c r="Y162" s="221"/>
      <c r="Z162" s="221"/>
      <c r="AA162" s="221"/>
      <c r="AB162" s="221"/>
      <c r="AC162" s="221"/>
      <c r="AD162" s="221"/>
      <c r="AE162" s="221"/>
      <c r="AF162" s="221"/>
      <c r="AG162" s="221"/>
      <c r="AH162" s="221"/>
      <c r="AI162" s="221"/>
      <c r="AJ162" s="221"/>
      <c r="AK162" s="221"/>
      <c r="AL162" s="221"/>
      <c r="AM162" s="221"/>
      <c r="AN162" s="221"/>
      <c r="AO162" s="221"/>
      <c r="AP162" s="221"/>
      <c r="AQ162" s="221"/>
      <c r="AR162" s="221"/>
      <c r="AS162" s="221"/>
    </row>
    <row r="163" spans="1:45" s="223" customFormat="1" ht="12">
      <c r="A163" s="267" t="s">
        <v>370</v>
      </c>
      <c r="B163" s="264" t="s">
        <v>371</v>
      </c>
      <c r="C163" s="784"/>
      <c r="D163" s="784"/>
      <c r="E163" s="784"/>
      <c r="F163" s="784"/>
      <c r="G163" s="784"/>
      <c r="H163" s="784"/>
      <c r="I163" s="784"/>
      <c r="J163" s="784"/>
      <c r="K163" s="784"/>
      <c r="L163" s="784"/>
      <c r="M163" s="784"/>
      <c r="N163" s="784"/>
      <c r="O163" s="784"/>
      <c r="P163" s="784"/>
      <c r="Q163" s="784"/>
      <c r="R163" s="784"/>
      <c r="S163" s="784"/>
      <c r="T163" s="784"/>
      <c r="U163" s="784"/>
      <c r="V163" s="784"/>
      <c r="W163" s="784"/>
      <c r="X163" s="784"/>
      <c r="Y163" s="784"/>
      <c r="Z163" s="784"/>
      <c r="AA163" s="784"/>
      <c r="AB163" s="784"/>
      <c r="AC163" s="784"/>
      <c r="AD163" s="784"/>
      <c r="AE163" s="784"/>
      <c r="AF163" s="784"/>
    </row>
    <row r="164" spans="1:45" s="223" customFormat="1" ht="12">
      <c r="A164" s="317"/>
      <c r="B164" s="1275" t="s">
        <v>147</v>
      </c>
      <c r="C164" s="1275"/>
      <c r="D164" s="1275"/>
      <c r="E164" s="1275"/>
      <c r="F164" s="1275"/>
      <c r="G164" s="1275"/>
      <c r="H164" s="1275"/>
      <c r="I164" s="1275"/>
      <c r="J164" s="1275"/>
      <c r="K164" s="1275"/>
      <c r="L164" s="1275"/>
      <c r="M164" s="1275"/>
      <c r="N164" s="1275"/>
      <c r="O164" s="784"/>
      <c r="P164" s="784"/>
      <c r="Q164" s="784"/>
      <c r="R164" s="784"/>
      <c r="S164" s="784"/>
      <c r="T164" s="784"/>
      <c r="U164" s="784"/>
      <c r="V164" s="784"/>
      <c r="W164" s="784"/>
      <c r="X164" s="784"/>
      <c r="Y164" s="784"/>
      <c r="Z164" s="784"/>
      <c r="AA164" s="784"/>
      <c r="AB164" s="784"/>
      <c r="AC164" s="784"/>
      <c r="AD164" s="784"/>
      <c r="AE164" s="784"/>
      <c r="AF164" s="784"/>
    </row>
    <row r="165" spans="1:45" s="222" customFormat="1" ht="9">
      <c r="A165" s="221"/>
      <c r="B165" s="221"/>
      <c r="C165" s="221"/>
      <c r="D165" s="221"/>
      <c r="E165" s="221"/>
      <c r="F165" s="221"/>
      <c r="G165" s="221"/>
      <c r="H165" s="221"/>
      <c r="I165" s="221"/>
      <c r="J165" s="221"/>
      <c r="K165" s="221"/>
      <c r="L165" s="221"/>
      <c r="M165" s="221"/>
      <c r="N165" s="221"/>
      <c r="O165" s="221"/>
      <c r="P165" s="221"/>
      <c r="Q165" s="221"/>
      <c r="R165" s="221"/>
      <c r="S165" s="221"/>
      <c r="T165" s="221"/>
      <c r="U165" s="221"/>
      <c r="V165" s="221"/>
      <c r="W165" s="221"/>
      <c r="X165" s="221"/>
      <c r="Y165" s="221"/>
      <c r="Z165" s="221"/>
      <c r="AA165" s="221"/>
      <c r="AB165" s="221"/>
      <c r="AC165" s="221"/>
      <c r="AD165" s="221"/>
      <c r="AE165" s="221"/>
      <c r="AF165" s="221"/>
      <c r="AG165" s="221"/>
      <c r="AH165" s="221"/>
      <c r="AI165" s="221"/>
      <c r="AJ165" s="221"/>
      <c r="AK165" s="221"/>
      <c r="AL165" s="221"/>
      <c r="AM165" s="221"/>
      <c r="AN165" s="221"/>
      <c r="AO165" s="221"/>
      <c r="AP165" s="221"/>
      <c r="AQ165" s="221"/>
      <c r="AR165" s="221"/>
      <c r="AS165" s="221"/>
    </row>
    <row r="166" spans="1:45" s="223" customFormat="1" ht="12">
      <c r="A166" s="317"/>
      <c r="B166" s="1275" t="s">
        <v>148</v>
      </c>
      <c r="C166" s="1275"/>
      <c r="D166" s="1275"/>
      <c r="E166" s="1275"/>
      <c r="F166" s="1275"/>
      <c r="G166" s="1275"/>
      <c r="H166" s="1275"/>
      <c r="I166" s="1275"/>
      <c r="J166" s="1275"/>
      <c r="K166" s="1275"/>
      <c r="L166" s="1275"/>
      <c r="M166" s="1275"/>
      <c r="N166" s="1275"/>
      <c r="O166" s="784"/>
      <c r="P166" s="784"/>
      <c r="Q166" s="784"/>
      <c r="R166" s="784"/>
      <c r="S166" s="784"/>
      <c r="T166" s="784"/>
      <c r="U166" s="784"/>
      <c r="V166" s="784"/>
      <c r="W166" s="784"/>
      <c r="X166" s="784"/>
      <c r="Y166" s="784"/>
      <c r="Z166" s="784"/>
      <c r="AA166" s="784"/>
      <c r="AB166" s="784"/>
      <c r="AC166" s="784"/>
      <c r="AD166" s="784"/>
      <c r="AE166" s="784"/>
      <c r="AF166" s="784"/>
    </row>
    <row r="167" spans="1:45" s="222" customFormat="1" ht="9">
      <c r="A167" s="221"/>
      <c r="B167" s="221"/>
      <c r="C167" s="221"/>
      <c r="D167" s="221"/>
      <c r="E167" s="221"/>
      <c r="F167" s="221"/>
      <c r="G167" s="221"/>
      <c r="H167" s="221"/>
      <c r="I167" s="221"/>
      <c r="J167" s="221"/>
      <c r="K167" s="221"/>
      <c r="L167" s="221"/>
      <c r="M167" s="221"/>
      <c r="N167" s="221"/>
      <c r="O167" s="221"/>
      <c r="P167" s="221"/>
      <c r="Q167" s="221"/>
      <c r="R167" s="221"/>
      <c r="S167" s="221"/>
      <c r="T167" s="221"/>
      <c r="U167" s="221"/>
      <c r="V167" s="221"/>
      <c r="W167" s="221"/>
      <c r="X167" s="221"/>
      <c r="Y167" s="221"/>
      <c r="Z167" s="221"/>
      <c r="AA167" s="221"/>
      <c r="AB167" s="221"/>
      <c r="AC167" s="221"/>
      <c r="AD167" s="221"/>
      <c r="AE167" s="221"/>
      <c r="AF167" s="221"/>
      <c r="AG167" s="221"/>
      <c r="AH167" s="221"/>
      <c r="AI167" s="221"/>
      <c r="AJ167" s="221"/>
      <c r="AK167" s="221"/>
      <c r="AL167" s="221"/>
      <c r="AM167" s="221"/>
      <c r="AN167" s="221"/>
      <c r="AO167" s="221"/>
      <c r="AP167" s="221"/>
      <c r="AQ167" s="221"/>
      <c r="AR167" s="221"/>
      <c r="AS167" s="221"/>
    </row>
    <row r="168" spans="1:45" s="223" customFormat="1" ht="12">
      <c r="A168" s="784"/>
      <c r="B168" s="1275" t="s">
        <v>149</v>
      </c>
      <c r="C168" s="1275"/>
      <c r="D168" s="1275"/>
      <c r="E168" s="1275"/>
      <c r="F168" s="1275"/>
      <c r="G168" s="1275"/>
      <c r="H168" s="1275"/>
      <c r="I168" s="1275"/>
      <c r="J168" s="1275"/>
      <c r="K168" s="1275"/>
      <c r="L168" s="1275"/>
      <c r="M168" s="1275"/>
      <c r="N168" s="1275"/>
      <c r="O168" s="784"/>
      <c r="P168" s="784"/>
      <c r="Q168" s="784"/>
      <c r="R168" s="784"/>
      <c r="S168" s="784"/>
      <c r="T168" s="784"/>
      <c r="U168" s="784"/>
      <c r="V168" s="784"/>
      <c r="W168" s="784"/>
      <c r="X168" s="784"/>
      <c r="Y168" s="784"/>
      <c r="Z168" s="784"/>
      <c r="AA168" s="784"/>
      <c r="AB168" s="784"/>
      <c r="AC168" s="784"/>
      <c r="AD168" s="784"/>
      <c r="AE168" s="784"/>
      <c r="AF168" s="784"/>
    </row>
    <row r="169" spans="1:45" s="222" customFormat="1" ht="9">
      <c r="A169" s="221"/>
      <c r="B169" s="221"/>
      <c r="C169" s="221"/>
      <c r="D169" s="221"/>
      <c r="E169" s="221"/>
      <c r="F169" s="221"/>
      <c r="G169" s="221"/>
      <c r="H169" s="221"/>
      <c r="I169" s="221"/>
      <c r="J169" s="221"/>
      <c r="K169" s="221"/>
      <c r="L169" s="221"/>
      <c r="M169" s="221"/>
      <c r="N169" s="221"/>
      <c r="O169" s="221"/>
      <c r="P169" s="221"/>
      <c r="Q169" s="221"/>
      <c r="R169" s="221"/>
      <c r="S169" s="221"/>
      <c r="T169" s="221"/>
      <c r="U169" s="221"/>
      <c r="V169" s="221"/>
      <c r="W169" s="221"/>
      <c r="X169" s="221"/>
      <c r="Y169" s="221"/>
      <c r="Z169" s="221"/>
      <c r="AA169" s="221"/>
      <c r="AB169" s="221"/>
      <c r="AC169" s="221"/>
      <c r="AD169" s="221"/>
      <c r="AE169" s="221"/>
      <c r="AF169" s="221"/>
      <c r="AG169" s="221"/>
      <c r="AH169" s="221"/>
      <c r="AI169" s="221"/>
      <c r="AJ169" s="221"/>
      <c r="AK169" s="221"/>
      <c r="AL169" s="221"/>
      <c r="AM169" s="221"/>
      <c r="AN169" s="221"/>
      <c r="AO169" s="221"/>
      <c r="AP169" s="221"/>
      <c r="AQ169" s="221"/>
      <c r="AR169" s="221"/>
      <c r="AS169" s="221"/>
    </row>
    <row r="170" spans="1:45" s="223" customFormat="1" ht="12">
      <c r="A170" s="784"/>
      <c r="B170" s="1275" t="s">
        <v>539</v>
      </c>
      <c r="C170" s="1275"/>
      <c r="D170" s="1275"/>
      <c r="E170" s="1275"/>
      <c r="F170" s="1275"/>
      <c r="G170" s="1275"/>
      <c r="H170" s="1275"/>
      <c r="I170" s="1275"/>
      <c r="J170" s="1275"/>
      <c r="K170" s="1275"/>
      <c r="L170" s="1275"/>
      <c r="M170" s="1275"/>
      <c r="N170" s="1275"/>
      <c r="O170" s="784"/>
      <c r="P170" s="784"/>
      <c r="Q170" s="784"/>
      <c r="R170" s="784"/>
      <c r="S170" s="784"/>
      <c r="T170" s="784"/>
      <c r="U170" s="784"/>
      <c r="V170" s="784"/>
      <c r="W170" s="784"/>
      <c r="X170" s="784"/>
      <c r="Y170" s="784"/>
      <c r="Z170" s="784"/>
      <c r="AA170" s="784"/>
      <c r="AB170" s="784"/>
      <c r="AC170" s="784"/>
      <c r="AD170" s="784"/>
      <c r="AE170" s="784"/>
      <c r="AF170" s="784"/>
    </row>
    <row r="171" spans="1:45" s="223" customFormat="1" ht="12">
      <c r="A171" s="784"/>
      <c r="B171" s="1275" t="s">
        <v>175</v>
      </c>
      <c r="C171" s="1275"/>
      <c r="D171" s="1275"/>
      <c r="E171" s="1275"/>
      <c r="F171" s="1275"/>
      <c r="G171" s="1275"/>
      <c r="H171" s="1275"/>
      <c r="I171" s="1275"/>
      <c r="J171" s="1275"/>
      <c r="K171" s="1275"/>
      <c r="L171" s="1275"/>
      <c r="M171" s="1275"/>
      <c r="N171" s="1275"/>
      <c r="O171" s="784"/>
      <c r="P171" s="784"/>
      <c r="Q171" s="784"/>
      <c r="R171" s="784"/>
      <c r="S171" s="784"/>
      <c r="T171" s="784"/>
      <c r="U171" s="784"/>
      <c r="V171" s="784"/>
      <c r="W171" s="784"/>
      <c r="X171" s="784"/>
      <c r="Y171" s="784"/>
      <c r="Z171" s="784"/>
      <c r="AA171" s="784"/>
      <c r="AB171" s="784"/>
      <c r="AC171" s="784"/>
      <c r="AD171" s="784"/>
      <c r="AE171" s="784"/>
      <c r="AF171" s="784"/>
    </row>
    <row r="172" spans="1:45" s="223" customFormat="1" ht="12">
      <c r="A172" s="784"/>
      <c r="B172" s="1275" t="s">
        <v>176</v>
      </c>
      <c r="C172" s="1275"/>
      <c r="D172" s="1275"/>
      <c r="E172" s="1275"/>
      <c r="F172" s="1275"/>
      <c r="G172" s="1275"/>
      <c r="H172" s="1275"/>
      <c r="I172" s="1275"/>
      <c r="J172" s="1275"/>
      <c r="K172" s="1275"/>
      <c r="L172" s="1275"/>
      <c r="M172" s="1275"/>
      <c r="N172" s="1275"/>
      <c r="O172" s="784"/>
      <c r="P172" s="784"/>
      <c r="Q172" s="784"/>
      <c r="R172" s="784"/>
      <c r="S172" s="784"/>
      <c r="T172" s="784"/>
      <c r="U172" s="784"/>
      <c r="V172" s="784"/>
      <c r="W172" s="784"/>
      <c r="X172" s="784"/>
      <c r="Y172" s="784"/>
      <c r="Z172" s="784"/>
      <c r="AA172" s="784"/>
      <c r="AB172" s="784"/>
      <c r="AC172" s="784"/>
      <c r="AD172" s="784"/>
      <c r="AE172" s="784"/>
      <c r="AF172" s="784"/>
    </row>
    <row r="173" spans="1:45" s="223" customFormat="1" ht="12">
      <c r="A173" s="784"/>
      <c r="B173" s="1275" t="s">
        <v>540</v>
      </c>
      <c r="C173" s="1275"/>
      <c r="D173" s="1275"/>
      <c r="E173" s="1275"/>
      <c r="F173" s="1275"/>
      <c r="G173" s="1275"/>
      <c r="H173" s="1275"/>
      <c r="I173" s="1275"/>
      <c r="J173" s="1275"/>
      <c r="K173" s="1275"/>
      <c r="L173" s="1275"/>
      <c r="M173" s="1275"/>
      <c r="N173" s="1275"/>
      <c r="O173" s="784"/>
      <c r="P173" s="784"/>
      <c r="Q173" s="784"/>
      <c r="R173" s="784"/>
      <c r="S173" s="784"/>
      <c r="T173" s="784"/>
      <c r="U173" s="784"/>
      <c r="V173" s="784"/>
      <c r="W173" s="784"/>
      <c r="X173" s="784"/>
      <c r="Y173" s="784"/>
      <c r="Z173" s="784"/>
      <c r="AA173" s="784"/>
      <c r="AB173" s="784"/>
      <c r="AC173" s="784"/>
      <c r="AD173" s="784"/>
      <c r="AE173" s="784"/>
      <c r="AF173" s="784"/>
    </row>
    <row r="174" spans="1:45" s="223" customFormat="1" ht="12">
      <c r="A174" s="784"/>
      <c r="B174" s="1275" t="s">
        <v>177</v>
      </c>
      <c r="C174" s="1275"/>
      <c r="D174" s="1275"/>
      <c r="E174" s="1275"/>
      <c r="F174" s="1275"/>
      <c r="G174" s="1275"/>
      <c r="H174" s="1275"/>
      <c r="I174" s="1275"/>
      <c r="J174" s="1275"/>
      <c r="K174" s="1275"/>
      <c r="L174" s="1275"/>
      <c r="M174" s="1275"/>
      <c r="N174" s="1275"/>
      <c r="O174" s="784"/>
      <c r="P174" s="784"/>
      <c r="Q174" s="784"/>
      <c r="R174" s="784"/>
      <c r="S174" s="784"/>
      <c r="T174" s="784"/>
      <c r="U174" s="784"/>
      <c r="V174" s="784"/>
      <c r="W174" s="784"/>
      <c r="X174" s="784"/>
      <c r="Y174" s="784"/>
      <c r="Z174" s="784"/>
      <c r="AA174" s="784"/>
      <c r="AB174" s="784"/>
      <c r="AC174" s="784"/>
      <c r="AD174" s="784"/>
      <c r="AE174" s="784"/>
      <c r="AF174" s="784"/>
    </row>
    <row r="175" spans="1:45" s="223" customFormat="1" ht="12">
      <c r="A175" s="784"/>
      <c r="B175" s="1275" t="s">
        <v>178</v>
      </c>
      <c r="C175" s="1275"/>
      <c r="D175" s="1275"/>
      <c r="E175" s="1275"/>
      <c r="F175" s="1275"/>
      <c r="G175" s="1275"/>
      <c r="H175" s="1275"/>
      <c r="I175" s="1275"/>
      <c r="J175" s="1275"/>
      <c r="K175" s="1275"/>
      <c r="L175" s="1275"/>
      <c r="M175" s="1275"/>
      <c r="N175" s="1275"/>
      <c r="O175" s="784"/>
      <c r="P175" s="784"/>
      <c r="Q175" s="784"/>
      <c r="R175" s="784"/>
      <c r="S175" s="784"/>
      <c r="T175" s="784"/>
      <c r="U175" s="784"/>
      <c r="V175" s="784"/>
      <c r="W175" s="784"/>
      <c r="X175" s="784"/>
      <c r="Y175" s="784"/>
      <c r="Z175" s="784"/>
      <c r="AA175" s="784"/>
      <c r="AB175" s="784"/>
      <c r="AC175" s="784"/>
      <c r="AD175" s="784"/>
      <c r="AE175" s="784"/>
      <c r="AF175" s="784"/>
    </row>
    <row r="176" spans="1:45" s="223" customFormat="1" ht="12">
      <c r="A176" s="784"/>
      <c r="B176" s="1275" t="s">
        <v>107</v>
      </c>
      <c r="C176" s="1275"/>
      <c r="D176" s="1275"/>
      <c r="E176" s="1275"/>
      <c r="F176" s="1275"/>
      <c r="G176" s="1275"/>
      <c r="H176" s="1275"/>
      <c r="I176" s="1275"/>
      <c r="J176" s="1275"/>
      <c r="K176" s="1275"/>
      <c r="L176" s="1275"/>
      <c r="M176" s="1275"/>
      <c r="N176" s="1275"/>
      <c r="O176" s="784"/>
      <c r="P176" s="784"/>
      <c r="Q176" s="784"/>
      <c r="R176" s="784"/>
      <c r="S176" s="784"/>
      <c r="T176" s="784"/>
      <c r="U176" s="784"/>
      <c r="V176" s="784"/>
      <c r="W176" s="784"/>
      <c r="X176" s="784"/>
      <c r="Y176" s="784"/>
      <c r="Z176" s="784"/>
      <c r="AA176" s="784"/>
      <c r="AB176" s="784"/>
      <c r="AC176" s="784"/>
      <c r="AD176" s="784"/>
      <c r="AE176" s="784"/>
      <c r="AF176" s="784"/>
    </row>
    <row r="177" spans="1:32" s="223" customFormat="1" ht="12">
      <c r="A177" s="784"/>
      <c r="B177" s="1275" t="s">
        <v>108</v>
      </c>
      <c r="C177" s="1275"/>
      <c r="D177" s="1275"/>
      <c r="E177" s="1275"/>
      <c r="F177" s="1275"/>
      <c r="G177" s="1275"/>
      <c r="H177" s="1275"/>
      <c r="I177" s="1275"/>
      <c r="J177" s="1275"/>
      <c r="K177" s="1275"/>
      <c r="L177" s="1275"/>
      <c r="M177" s="1275"/>
      <c r="N177" s="1275"/>
      <c r="O177" s="784"/>
      <c r="P177" s="784"/>
      <c r="Q177" s="784"/>
      <c r="R177" s="784"/>
      <c r="S177" s="784"/>
      <c r="T177" s="784"/>
      <c r="U177" s="784"/>
      <c r="V177" s="784"/>
      <c r="W177" s="784"/>
      <c r="X177" s="784"/>
      <c r="Y177" s="784"/>
      <c r="Z177" s="784"/>
      <c r="AA177" s="784"/>
      <c r="AB177" s="784"/>
      <c r="AC177" s="784"/>
      <c r="AD177" s="784"/>
      <c r="AE177" s="784"/>
      <c r="AF177" s="784"/>
    </row>
    <row r="178" spans="1:32" s="223" customFormat="1" ht="12">
      <c r="A178" s="784"/>
      <c r="B178" s="1275" t="s">
        <v>109</v>
      </c>
      <c r="C178" s="1275"/>
      <c r="D178" s="1275"/>
      <c r="E178" s="1275"/>
      <c r="F178" s="1275"/>
      <c r="G178" s="1275"/>
      <c r="H178" s="1275"/>
      <c r="I178" s="1275"/>
      <c r="J178" s="1275"/>
      <c r="K178" s="1275"/>
      <c r="L178" s="1275"/>
      <c r="M178" s="1275"/>
      <c r="N178" s="1275"/>
      <c r="O178" s="784"/>
      <c r="P178" s="784"/>
      <c r="Q178" s="784"/>
      <c r="R178" s="784"/>
      <c r="S178" s="784"/>
      <c r="T178" s="784"/>
      <c r="U178" s="784"/>
      <c r="V178" s="784"/>
      <c r="W178" s="784"/>
      <c r="X178" s="784"/>
      <c r="Y178" s="784"/>
      <c r="Z178" s="784"/>
      <c r="AA178" s="784"/>
      <c r="AB178" s="784"/>
      <c r="AC178" s="784"/>
      <c r="AD178" s="784"/>
      <c r="AE178" s="784"/>
      <c r="AF178" s="784"/>
    </row>
    <row r="179" spans="1:32" s="223" customFormat="1" ht="12">
      <c r="A179" s="784"/>
      <c r="B179" s="784"/>
      <c r="C179" s="784"/>
      <c r="D179" s="784"/>
      <c r="E179" s="784"/>
      <c r="F179" s="784"/>
      <c r="G179" s="784"/>
      <c r="H179" s="784"/>
      <c r="I179" s="784"/>
      <c r="J179" s="784"/>
      <c r="K179" s="784"/>
      <c r="L179" s="784"/>
      <c r="M179" s="784"/>
      <c r="N179" s="784"/>
      <c r="O179" s="784"/>
      <c r="P179" s="784"/>
      <c r="Q179" s="387" t="s">
        <v>747</v>
      </c>
      <c r="R179" s="784"/>
      <c r="S179" s="784"/>
      <c r="T179" s="784"/>
      <c r="U179" s="784"/>
      <c r="V179" s="784"/>
      <c r="W179" s="784"/>
      <c r="X179" s="784"/>
      <c r="Y179" s="784"/>
      <c r="Z179" s="784"/>
      <c r="AA179" s="784"/>
      <c r="AB179" s="784"/>
      <c r="AC179" s="784"/>
      <c r="AD179" s="784"/>
      <c r="AE179" s="784"/>
      <c r="AF179" s="784"/>
    </row>
    <row r="180" spans="1:32" s="223" customFormat="1" ht="12">
      <c r="A180" s="318" t="s">
        <v>150</v>
      </c>
      <c r="B180" s="781" t="s">
        <v>151</v>
      </c>
      <c r="C180" s="781"/>
      <c r="D180" s="315"/>
      <c r="E180" s="315"/>
      <c r="F180" s="315"/>
      <c r="G180" s="315"/>
      <c r="H180" s="315"/>
      <c r="I180" s="315"/>
      <c r="J180" s="315"/>
      <c r="K180" s="315"/>
      <c r="L180" s="315"/>
      <c r="M180" s="315"/>
      <c r="N180" s="315"/>
      <c r="O180" s="315"/>
      <c r="P180" s="315"/>
      <c r="Q180" s="315"/>
      <c r="R180" s="784"/>
      <c r="S180" s="784"/>
      <c r="T180" s="784"/>
      <c r="U180" s="784"/>
      <c r="V180" s="784"/>
      <c r="W180" s="784"/>
      <c r="X180" s="784"/>
      <c r="Y180" s="784"/>
      <c r="Z180" s="784"/>
      <c r="AA180" s="784"/>
      <c r="AB180" s="784"/>
      <c r="AC180" s="784"/>
      <c r="AD180" s="784"/>
      <c r="AE180" s="784"/>
      <c r="AF180" s="784"/>
    </row>
    <row r="181" spans="1:32" s="223" customFormat="1" ht="48">
      <c r="A181" s="784"/>
      <c r="B181" s="1277" t="s">
        <v>152</v>
      </c>
      <c r="C181" s="1278"/>
      <c r="D181" s="785" t="s">
        <v>136</v>
      </c>
      <c r="E181" s="785" t="s">
        <v>153</v>
      </c>
      <c r="F181" s="785" t="s">
        <v>154</v>
      </c>
      <c r="G181" s="785" t="s">
        <v>155</v>
      </c>
      <c r="H181" s="785" t="s">
        <v>154</v>
      </c>
      <c r="I181" s="785" t="s">
        <v>156</v>
      </c>
      <c r="J181" s="785" t="s">
        <v>136</v>
      </c>
      <c r="K181" s="1279" t="s">
        <v>157</v>
      </c>
      <c r="L181" s="1280"/>
      <c r="M181" s="785" t="s">
        <v>202</v>
      </c>
      <c r="N181" s="785" t="s">
        <v>1059</v>
      </c>
      <c r="O181" s="785" t="s">
        <v>1060</v>
      </c>
      <c r="P181" s="785" t="s">
        <v>319</v>
      </c>
      <c r="Q181" s="785" t="s">
        <v>1271</v>
      </c>
      <c r="R181" s="784"/>
      <c r="S181" s="784"/>
      <c r="T181" s="784"/>
      <c r="U181" s="784"/>
      <c r="V181" s="784"/>
      <c r="W181" s="784"/>
      <c r="X181" s="784"/>
      <c r="Y181" s="784"/>
      <c r="Z181" s="784"/>
      <c r="AA181" s="784"/>
      <c r="AB181" s="784"/>
      <c r="AC181" s="784"/>
      <c r="AD181" s="784"/>
      <c r="AE181" s="784"/>
      <c r="AF181" s="784"/>
    </row>
    <row r="182" spans="1:32" s="223" customFormat="1" ht="12">
      <c r="A182" s="784"/>
      <c r="B182" s="780" t="s">
        <v>160</v>
      </c>
      <c r="C182" s="783"/>
      <c r="D182" s="312" t="s">
        <v>136</v>
      </c>
      <c r="E182" s="783"/>
      <c r="F182" s="312" t="s">
        <v>154</v>
      </c>
      <c r="G182" s="783"/>
      <c r="H182" s="312" t="s">
        <v>154</v>
      </c>
      <c r="I182" s="783"/>
      <c r="J182" s="312" t="s">
        <v>136</v>
      </c>
      <c r="K182" s="1272"/>
      <c r="L182" s="1273"/>
      <c r="M182" s="312" t="s">
        <v>202</v>
      </c>
      <c r="N182" s="313"/>
      <c r="O182" s="251" t="str">
        <f t="shared" ref="O182:O191" si="6">IF(N182="","",VLOOKUP(N182,$C$201:$E$257,3,FALSE))</f>
        <v/>
      </c>
      <c r="P182" s="314" t="s">
        <v>319</v>
      </c>
      <c r="Q182" s="316" t="str">
        <f t="shared" ref="Q182:Q191" si="7">IF(O182="","",SUM(C182-E182+G182+I182-K182)*O182)</f>
        <v/>
      </c>
      <c r="R182" s="784"/>
      <c r="S182" s="784"/>
      <c r="T182" s="784"/>
      <c r="U182" s="784"/>
      <c r="V182" s="784"/>
      <c r="W182" s="784"/>
      <c r="X182" s="784"/>
      <c r="Y182" s="784"/>
      <c r="Z182" s="784"/>
      <c r="AA182" s="784"/>
      <c r="AB182" s="784"/>
      <c r="AC182" s="784"/>
      <c r="AD182" s="784"/>
      <c r="AE182" s="784"/>
      <c r="AF182" s="784"/>
    </row>
    <row r="183" spans="1:32" s="223" customFormat="1" ht="12">
      <c r="A183" s="784"/>
      <c r="B183" s="780" t="s">
        <v>161</v>
      </c>
      <c r="C183" s="783"/>
      <c r="D183" s="312" t="s">
        <v>136</v>
      </c>
      <c r="E183" s="783"/>
      <c r="F183" s="312" t="s">
        <v>154</v>
      </c>
      <c r="G183" s="783"/>
      <c r="H183" s="312" t="s">
        <v>154</v>
      </c>
      <c r="I183" s="783"/>
      <c r="J183" s="312" t="s">
        <v>136</v>
      </c>
      <c r="K183" s="1272"/>
      <c r="L183" s="1273"/>
      <c r="M183" s="312" t="s">
        <v>202</v>
      </c>
      <c r="N183" s="313"/>
      <c r="O183" s="251" t="str">
        <f t="shared" si="6"/>
        <v/>
      </c>
      <c r="P183" s="314" t="s">
        <v>319</v>
      </c>
      <c r="Q183" s="316" t="str">
        <f t="shared" si="7"/>
        <v/>
      </c>
      <c r="R183" s="784"/>
      <c r="S183" s="784"/>
      <c r="T183" s="784"/>
      <c r="U183" s="784"/>
      <c r="V183" s="784"/>
      <c r="W183" s="784"/>
      <c r="X183" s="784"/>
      <c r="Y183" s="784"/>
      <c r="Z183" s="784"/>
      <c r="AA183" s="784"/>
      <c r="AB183" s="784"/>
      <c r="AC183" s="784"/>
      <c r="AD183" s="784"/>
      <c r="AE183" s="784"/>
      <c r="AF183" s="784"/>
    </row>
    <row r="184" spans="1:32" s="223" customFormat="1" ht="12">
      <c r="A184" s="784"/>
      <c r="B184" s="780" t="s">
        <v>162</v>
      </c>
      <c r="C184" s="783"/>
      <c r="D184" s="312" t="s">
        <v>136</v>
      </c>
      <c r="E184" s="783"/>
      <c r="F184" s="312" t="s">
        <v>154</v>
      </c>
      <c r="G184" s="783"/>
      <c r="H184" s="312" t="s">
        <v>154</v>
      </c>
      <c r="I184" s="783"/>
      <c r="J184" s="312" t="s">
        <v>136</v>
      </c>
      <c r="K184" s="1272"/>
      <c r="L184" s="1273"/>
      <c r="M184" s="312" t="s">
        <v>202</v>
      </c>
      <c r="N184" s="313"/>
      <c r="O184" s="251" t="str">
        <f t="shared" si="6"/>
        <v/>
      </c>
      <c r="P184" s="314" t="s">
        <v>319</v>
      </c>
      <c r="Q184" s="316" t="str">
        <f t="shared" si="7"/>
        <v/>
      </c>
      <c r="R184" s="784"/>
      <c r="S184" s="784"/>
      <c r="T184" s="784"/>
      <c r="U184" s="784"/>
      <c r="V184" s="784"/>
      <c r="W184" s="784"/>
      <c r="X184" s="784"/>
      <c r="Y184" s="784"/>
      <c r="Z184" s="784"/>
      <c r="AA184" s="784"/>
      <c r="AB184" s="784"/>
      <c r="AC184" s="784"/>
      <c r="AD184" s="784"/>
      <c r="AE184" s="784"/>
      <c r="AF184" s="784"/>
    </row>
    <row r="185" spans="1:32" s="223" customFormat="1" ht="12">
      <c r="A185" s="784"/>
      <c r="B185" s="780" t="s">
        <v>163</v>
      </c>
      <c r="C185" s="783"/>
      <c r="D185" s="312" t="s">
        <v>136</v>
      </c>
      <c r="E185" s="783"/>
      <c r="F185" s="312" t="s">
        <v>154</v>
      </c>
      <c r="G185" s="783"/>
      <c r="H185" s="312" t="s">
        <v>154</v>
      </c>
      <c r="I185" s="783"/>
      <c r="J185" s="312" t="s">
        <v>136</v>
      </c>
      <c r="K185" s="1272"/>
      <c r="L185" s="1273"/>
      <c r="M185" s="312" t="s">
        <v>202</v>
      </c>
      <c r="N185" s="313"/>
      <c r="O185" s="251" t="str">
        <f t="shared" si="6"/>
        <v/>
      </c>
      <c r="P185" s="314" t="s">
        <v>319</v>
      </c>
      <c r="Q185" s="316" t="str">
        <f t="shared" si="7"/>
        <v/>
      </c>
      <c r="R185" s="784"/>
      <c r="S185" s="784"/>
      <c r="T185" s="784"/>
      <c r="U185" s="784"/>
      <c r="V185" s="784"/>
      <c r="W185" s="784"/>
      <c r="X185" s="784"/>
      <c r="Y185" s="784"/>
      <c r="Z185" s="784"/>
      <c r="AA185" s="784"/>
      <c r="AB185" s="784"/>
      <c r="AC185" s="784"/>
      <c r="AD185" s="784"/>
      <c r="AE185" s="784"/>
      <c r="AF185" s="784"/>
    </row>
    <row r="186" spans="1:32" s="223" customFormat="1" ht="12">
      <c r="A186" s="784"/>
      <c r="B186" s="780" t="s">
        <v>164</v>
      </c>
      <c r="C186" s="783"/>
      <c r="D186" s="312" t="s">
        <v>136</v>
      </c>
      <c r="E186" s="783"/>
      <c r="F186" s="312" t="s">
        <v>154</v>
      </c>
      <c r="G186" s="783"/>
      <c r="H186" s="312" t="s">
        <v>154</v>
      </c>
      <c r="I186" s="783"/>
      <c r="J186" s="312" t="s">
        <v>136</v>
      </c>
      <c r="K186" s="1272"/>
      <c r="L186" s="1273"/>
      <c r="M186" s="312" t="s">
        <v>202</v>
      </c>
      <c r="N186" s="313"/>
      <c r="O186" s="251" t="str">
        <f t="shared" si="6"/>
        <v/>
      </c>
      <c r="P186" s="314" t="s">
        <v>319</v>
      </c>
      <c r="Q186" s="316" t="str">
        <f t="shared" si="7"/>
        <v/>
      </c>
      <c r="R186" s="784"/>
      <c r="S186" s="784"/>
      <c r="T186" s="784"/>
      <c r="U186" s="784"/>
      <c r="V186" s="784"/>
      <c r="W186" s="784"/>
      <c r="X186" s="784"/>
      <c r="Y186" s="784"/>
      <c r="Z186" s="784"/>
      <c r="AA186" s="784"/>
      <c r="AB186" s="784"/>
      <c r="AC186" s="784"/>
      <c r="AD186" s="784"/>
      <c r="AE186" s="784"/>
      <c r="AF186" s="784"/>
    </row>
    <row r="187" spans="1:32" s="223" customFormat="1" ht="12">
      <c r="A187" s="784"/>
      <c r="B187" s="780" t="s">
        <v>165</v>
      </c>
      <c r="C187" s="783"/>
      <c r="D187" s="312" t="s">
        <v>136</v>
      </c>
      <c r="E187" s="783"/>
      <c r="F187" s="312" t="s">
        <v>154</v>
      </c>
      <c r="G187" s="783"/>
      <c r="H187" s="312" t="s">
        <v>154</v>
      </c>
      <c r="I187" s="783"/>
      <c r="J187" s="312" t="s">
        <v>136</v>
      </c>
      <c r="K187" s="1272"/>
      <c r="L187" s="1273"/>
      <c r="M187" s="312" t="s">
        <v>202</v>
      </c>
      <c r="N187" s="313"/>
      <c r="O187" s="251" t="str">
        <f t="shared" si="6"/>
        <v/>
      </c>
      <c r="P187" s="314" t="s">
        <v>319</v>
      </c>
      <c r="Q187" s="316" t="str">
        <f t="shared" si="7"/>
        <v/>
      </c>
      <c r="R187" s="784"/>
      <c r="S187" s="784"/>
      <c r="T187" s="784"/>
      <c r="U187" s="784"/>
      <c r="V187" s="784"/>
      <c r="W187" s="784"/>
      <c r="X187" s="784"/>
      <c r="Y187" s="784"/>
      <c r="Z187" s="784"/>
      <c r="AA187" s="784"/>
      <c r="AB187" s="784"/>
      <c r="AC187" s="784"/>
      <c r="AD187" s="784"/>
      <c r="AE187" s="784"/>
      <c r="AF187" s="784"/>
    </row>
    <row r="188" spans="1:32" s="223" customFormat="1" ht="12">
      <c r="A188" s="784"/>
      <c r="B188" s="780" t="s">
        <v>166</v>
      </c>
      <c r="C188" s="783"/>
      <c r="D188" s="312" t="s">
        <v>136</v>
      </c>
      <c r="E188" s="783"/>
      <c r="F188" s="312" t="s">
        <v>154</v>
      </c>
      <c r="G188" s="783"/>
      <c r="H188" s="312" t="s">
        <v>154</v>
      </c>
      <c r="I188" s="783"/>
      <c r="J188" s="312" t="s">
        <v>136</v>
      </c>
      <c r="K188" s="1272"/>
      <c r="L188" s="1273"/>
      <c r="M188" s="312" t="s">
        <v>202</v>
      </c>
      <c r="N188" s="313"/>
      <c r="O188" s="251" t="str">
        <f t="shared" si="6"/>
        <v/>
      </c>
      <c r="P188" s="314" t="s">
        <v>319</v>
      </c>
      <c r="Q188" s="316" t="str">
        <f t="shared" si="7"/>
        <v/>
      </c>
      <c r="R188" s="784"/>
      <c r="S188" s="784"/>
      <c r="T188" s="784"/>
      <c r="U188" s="784"/>
      <c r="V188" s="784"/>
      <c r="W188" s="784"/>
      <c r="X188" s="784"/>
      <c r="Y188" s="784"/>
      <c r="Z188" s="784"/>
      <c r="AA188" s="784"/>
      <c r="AB188" s="784"/>
      <c r="AC188" s="784"/>
      <c r="AD188" s="784"/>
      <c r="AE188" s="784"/>
      <c r="AF188" s="784"/>
    </row>
    <row r="189" spans="1:32" s="223" customFormat="1" ht="12">
      <c r="A189" s="784"/>
      <c r="B189" s="780" t="s">
        <v>167</v>
      </c>
      <c r="C189" s="783"/>
      <c r="D189" s="312" t="s">
        <v>136</v>
      </c>
      <c r="E189" s="783"/>
      <c r="F189" s="312" t="s">
        <v>154</v>
      </c>
      <c r="G189" s="783"/>
      <c r="H189" s="312" t="s">
        <v>154</v>
      </c>
      <c r="I189" s="783"/>
      <c r="J189" s="312" t="s">
        <v>136</v>
      </c>
      <c r="K189" s="1272"/>
      <c r="L189" s="1273"/>
      <c r="M189" s="312" t="s">
        <v>202</v>
      </c>
      <c r="N189" s="313"/>
      <c r="O189" s="251" t="str">
        <f t="shared" si="6"/>
        <v/>
      </c>
      <c r="P189" s="314" t="s">
        <v>319</v>
      </c>
      <c r="Q189" s="316" t="str">
        <f t="shared" si="7"/>
        <v/>
      </c>
      <c r="R189" s="784"/>
      <c r="S189" s="784"/>
      <c r="T189" s="784"/>
      <c r="U189" s="784"/>
      <c r="V189" s="784"/>
      <c r="W189" s="784"/>
      <c r="X189" s="784"/>
      <c r="Y189" s="784"/>
      <c r="Z189" s="784"/>
      <c r="AA189" s="784"/>
      <c r="AB189" s="784"/>
      <c r="AC189" s="784"/>
      <c r="AD189" s="784"/>
      <c r="AE189" s="784"/>
      <c r="AF189" s="784"/>
    </row>
    <row r="190" spans="1:32" s="223" customFormat="1" ht="12">
      <c r="A190" s="784"/>
      <c r="B190" s="780" t="s">
        <v>168</v>
      </c>
      <c r="C190" s="783"/>
      <c r="D190" s="312" t="s">
        <v>136</v>
      </c>
      <c r="E190" s="783"/>
      <c r="F190" s="312" t="s">
        <v>154</v>
      </c>
      <c r="G190" s="783"/>
      <c r="H190" s="312" t="s">
        <v>154</v>
      </c>
      <c r="I190" s="783"/>
      <c r="J190" s="312" t="s">
        <v>136</v>
      </c>
      <c r="K190" s="1272"/>
      <c r="L190" s="1273"/>
      <c r="M190" s="312" t="s">
        <v>202</v>
      </c>
      <c r="N190" s="313"/>
      <c r="O190" s="251" t="str">
        <f t="shared" si="6"/>
        <v/>
      </c>
      <c r="P190" s="314" t="s">
        <v>319</v>
      </c>
      <c r="Q190" s="316" t="str">
        <f t="shared" si="7"/>
        <v/>
      </c>
      <c r="R190" s="784"/>
      <c r="S190" s="784"/>
      <c r="T190" s="784"/>
      <c r="U190" s="784"/>
      <c r="V190" s="784"/>
      <c r="W190" s="784"/>
      <c r="X190" s="784"/>
      <c r="Y190" s="784"/>
      <c r="Z190" s="784"/>
      <c r="AA190" s="784"/>
      <c r="AB190" s="784"/>
      <c r="AC190" s="784"/>
      <c r="AD190" s="784"/>
      <c r="AE190" s="784"/>
      <c r="AF190" s="784"/>
    </row>
    <row r="191" spans="1:32" s="223" customFormat="1" ht="12">
      <c r="A191" s="784"/>
      <c r="B191" s="780" t="s">
        <v>169</v>
      </c>
      <c r="C191" s="783"/>
      <c r="D191" s="312" t="s">
        <v>136</v>
      </c>
      <c r="E191" s="783"/>
      <c r="F191" s="312" t="s">
        <v>154</v>
      </c>
      <c r="G191" s="783"/>
      <c r="H191" s="312" t="s">
        <v>154</v>
      </c>
      <c r="I191" s="783"/>
      <c r="J191" s="312" t="s">
        <v>136</v>
      </c>
      <c r="K191" s="1272"/>
      <c r="L191" s="1273"/>
      <c r="M191" s="312" t="s">
        <v>202</v>
      </c>
      <c r="N191" s="313"/>
      <c r="O191" s="251" t="str">
        <f t="shared" si="6"/>
        <v/>
      </c>
      <c r="P191" s="314" t="s">
        <v>319</v>
      </c>
      <c r="Q191" s="316" t="str">
        <f t="shared" si="7"/>
        <v/>
      </c>
      <c r="R191" s="784"/>
      <c r="S191" s="784"/>
      <c r="T191" s="784"/>
      <c r="U191" s="784"/>
      <c r="V191" s="784"/>
      <c r="W191" s="784"/>
      <c r="X191" s="784"/>
      <c r="Y191" s="784"/>
      <c r="Z191" s="784"/>
      <c r="AA191" s="784"/>
      <c r="AB191" s="784"/>
      <c r="AC191" s="784"/>
      <c r="AD191" s="784"/>
      <c r="AE191" s="784"/>
      <c r="AF191" s="784"/>
    </row>
    <row r="192" spans="1:32" s="223" customFormat="1" ht="12">
      <c r="A192" s="784"/>
      <c r="B192" s="234" t="s">
        <v>222</v>
      </c>
      <c r="C192" s="235"/>
      <c r="D192" s="235"/>
      <c r="E192" s="235"/>
      <c r="F192" s="235"/>
      <c r="G192" s="235"/>
      <c r="H192" s="235"/>
      <c r="I192" s="235"/>
      <c r="J192" s="235"/>
      <c r="K192" s="235"/>
      <c r="L192" s="235"/>
      <c r="M192" s="235"/>
      <c r="N192" s="235"/>
      <c r="O192" s="235"/>
      <c r="P192" s="235"/>
      <c r="Q192" s="239">
        <f>SUM(Q182:Q191)</f>
        <v>0</v>
      </c>
      <c r="R192" s="784"/>
      <c r="S192" s="784"/>
      <c r="T192" s="784"/>
      <c r="U192" s="784"/>
      <c r="V192" s="784"/>
      <c r="W192" s="784"/>
      <c r="X192" s="784"/>
      <c r="Y192" s="784"/>
      <c r="Z192" s="784"/>
      <c r="AA192" s="784"/>
      <c r="AB192" s="784"/>
      <c r="AC192" s="784"/>
      <c r="AD192" s="784"/>
      <c r="AE192" s="784"/>
      <c r="AF192" s="784"/>
    </row>
    <row r="193" spans="1:124" s="223" customFormat="1" ht="12">
      <c r="A193" s="295"/>
      <c r="B193" s="1275"/>
      <c r="C193" s="1275"/>
      <c r="D193" s="1275"/>
      <c r="E193" s="1275"/>
      <c r="F193" s="1275"/>
      <c r="G193" s="1275"/>
      <c r="H193" s="1275"/>
      <c r="I193" s="1275"/>
      <c r="J193" s="1275"/>
      <c r="K193" s="784"/>
      <c r="L193" s="784"/>
      <c r="M193" s="784"/>
      <c r="N193" s="784"/>
      <c r="O193" s="784"/>
      <c r="P193" s="784"/>
      <c r="Q193" s="784"/>
      <c r="R193" s="784"/>
      <c r="S193" s="784"/>
      <c r="T193" s="784"/>
      <c r="U193" s="784"/>
      <c r="V193" s="784"/>
      <c r="W193" s="784"/>
      <c r="X193" s="784"/>
      <c r="Y193" s="784"/>
      <c r="Z193" s="784"/>
      <c r="AA193" s="784"/>
      <c r="AB193" s="784"/>
      <c r="AC193" s="784"/>
      <c r="AD193" s="784"/>
      <c r="AE193" s="784"/>
      <c r="AF193" s="784"/>
      <c r="AG193" s="572"/>
      <c r="AH193" s="572"/>
      <c r="AI193" s="572"/>
      <c r="AJ193" s="572"/>
      <c r="AK193" s="572"/>
      <c r="AL193" s="572"/>
      <c r="AM193" s="572"/>
      <c r="AN193" s="572"/>
      <c r="AO193" s="572"/>
      <c r="AP193" s="572"/>
      <c r="AQ193" s="572"/>
      <c r="AR193" s="572"/>
      <c r="AS193" s="572"/>
      <c r="AT193" s="572"/>
      <c r="AU193" s="572"/>
      <c r="AV193" s="572"/>
      <c r="AW193" s="572"/>
      <c r="AX193" s="572"/>
      <c r="AY193" s="572"/>
      <c r="AZ193" s="572"/>
      <c r="BA193" s="572"/>
      <c r="BB193" s="572"/>
      <c r="BC193" s="572"/>
      <c r="BD193" s="572"/>
      <c r="BE193" s="572"/>
      <c r="BF193" s="572"/>
      <c r="BG193" s="572"/>
      <c r="BH193" s="572"/>
      <c r="BI193" s="572"/>
      <c r="BJ193" s="572"/>
      <c r="BK193" s="572"/>
      <c r="BL193" s="572"/>
      <c r="BM193" s="572"/>
      <c r="BN193" s="572"/>
      <c r="BO193" s="572"/>
      <c r="BP193" s="572"/>
      <c r="BQ193" s="572"/>
      <c r="BR193" s="572"/>
      <c r="BS193" s="572"/>
      <c r="BT193" s="572"/>
      <c r="BU193" s="572"/>
      <c r="BV193" s="572"/>
      <c r="BW193" s="572"/>
      <c r="BX193" s="572"/>
      <c r="BY193" s="572"/>
      <c r="BZ193" s="572"/>
      <c r="CA193" s="572"/>
      <c r="CB193" s="572"/>
      <c r="CC193" s="572"/>
      <c r="CD193" s="572"/>
      <c r="CE193" s="572"/>
      <c r="CF193" s="572"/>
      <c r="CG193" s="572"/>
      <c r="CH193" s="572"/>
      <c r="CI193" s="572"/>
      <c r="CJ193" s="572"/>
      <c r="CK193" s="572"/>
      <c r="CL193" s="572"/>
      <c r="CM193" s="572"/>
      <c r="CN193" s="572"/>
      <c r="CO193" s="572"/>
      <c r="CP193" s="572"/>
      <c r="CQ193" s="572"/>
      <c r="CR193" s="572"/>
      <c r="CS193" s="572"/>
      <c r="CT193" s="572"/>
      <c r="CU193" s="572"/>
      <c r="CV193" s="572"/>
      <c r="CW193" s="572"/>
      <c r="CX193" s="572"/>
      <c r="CY193" s="572"/>
      <c r="CZ193" s="572"/>
      <c r="DA193" s="572"/>
      <c r="DB193" s="572"/>
      <c r="DC193" s="572"/>
      <c r="DD193" s="572"/>
      <c r="DE193" s="572"/>
      <c r="DF193" s="572"/>
      <c r="DG193" s="572"/>
      <c r="DH193" s="572"/>
      <c r="DI193" s="572"/>
      <c r="DJ193" s="572"/>
      <c r="DK193" s="572"/>
      <c r="DL193" s="572"/>
      <c r="DM193" s="572"/>
      <c r="DN193" s="572"/>
      <c r="DO193" s="572"/>
      <c r="DP193" s="572"/>
      <c r="DQ193" s="572"/>
      <c r="DR193" s="572"/>
      <c r="DS193" s="572"/>
      <c r="DT193" s="572"/>
    </row>
    <row r="194" spans="1:124" s="223" customFormat="1" ht="12.75" customHeight="1">
      <c r="A194" s="784" t="s">
        <v>812</v>
      </c>
      <c r="B194" s="1078" t="s">
        <v>115</v>
      </c>
      <c r="C194" s="1078"/>
      <c r="D194" s="1078"/>
      <c r="E194" s="1078"/>
      <c r="F194" s="1078"/>
      <c r="G194" s="1078"/>
      <c r="H194" s="1078"/>
      <c r="I194" s="1078"/>
      <c r="J194" s="1078"/>
      <c r="K194" s="1078"/>
      <c r="L194" s="1078"/>
      <c r="M194" s="1078"/>
      <c r="N194" s="1078"/>
      <c r="O194" s="784"/>
      <c r="P194" s="784"/>
      <c r="Q194" s="784"/>
      <c r="R194" s="784"/>
      <c r="S194" s="784"/>
      <c r="T194" s="784"/>
      <c r="U194" s="784"/>
      <c r="V194" s="784"/>
      <c r="W194" s="784"/>
      <c r="X194" s="784"/>
      <c r="Y194" s="784"/>
      <c r="Z194" s="784"/>
      <c r="AA194" s="784"/>
      <c r="AB194" s="784"/>
      <c r="AC194" s="784"/>
      <c r="AD194" s="784"/>
      <c r="AE194" s="784"/>
      <c r="AF194" s="784"/>
      <c r="AG194" s="572"/>
      <c r="AH194" s="572"/>
      <c r="AI194" s="572"/>
      <c r="AJ194" s="572"/>
      <c r="AK194" s="572"/>
      <c r="AL194" s="572"/>
      <c r="AM194" s="572"/>
      <c r="AN194" s="572"/>
      <c r="AO194" s="572"/>
      <c r="AP194" s="572"/>
      <c r="AQ194" s="572"/>
      <c r="AR194" s="572"/>
      <c r="AS194" s="572"/>
      <c r="AT194" s="572"/>
      <c r="AU194" s="572"/>
      <c r="AV194" s="572"/>
      <c r="AW194" s="572"/>
      <c r="AX194" s="572"/>
      <c r="AY194" s="572"/>
      <c r="AZ194" s="572"/>
      <c r="BA194" s="572"/>
      <c r="BB194" s="572"/>
      <c r="BC194" s="572"/>
      <c r="BD194" s="572"/>
      <c r="BE194" s="572"/>
      <c r="BF194" s="572"/>
      <c r="BG194" s="572"/>
      <c r="BH194" s="572"/>
      <c r="BI194" s="572"/>
      <c r="BJ194" s="572"/>
      <c r="BK194" s="572"/>
      <c r="BL194" s="572"/>
      <c r="BM194" s="572"/>
      <c r="BN194" s="572"/>
      <c r="BO194" s="572"/>
      <c r="BP194" s="572"/>
      <c r="BQ194" s="572"/>
      <c r="BR194" s="572"/>
      <c r="BS194" s="572"/>
      <c r="BT194" s="572"/>
      <c r="BU194" s="572"/>
      <c r="BV194" s="572"/>
      <c r="BW194" s="572"/>
      <c r="BX194" s="572"/>
      <c r="BY194" s="572"/>
      <c r="BZ194" s="572"/>
      <c r="CA194" s="572"/>
      <c r="CB194" s="572"/>
      <c r="CC194" s="572"/>
      <c r="CD194" s="572"/>
      <c r="CE194" s="572"/>
      <c r="CF194" s="572"/>
      <c r="CG194" s="572"/>
      <c r="CH194" s="572"/>
      <c r="CI194" s="572"/>
      <c r="CJ194" s="572"/>
      <c r="CK194" s="572"/>
      <c r="CL194" s="572"/>
      <c r="CM194" s="572"/>
      <c r="CN194" s="572"/>
      <c r="CO194" s="572"/>
      <c r="CP194" s="572"/>
      <c r="CQ194" s="572"/>
      <c r="CR194" s="572"/>
      <c r="CS194" s="572"/>
      <c r="CT194" s="572"/>
      <c r="CU194" s="572"/>
      <c r="CV194" s="572"/>
      <c r="CW194" s="572"/>
      <c r="CX194" s="572"/>
      <c r="CY194" s="572"/>
      <c r="CZ194" s="572"/>
      <c r="DA194" s="572"/>
      <c r="DB194" s="572"/>
      <c r="DC194" s="572"/>
      <c r="DD194" s="572"/>
      <c r="DE194" s="572"/>
      <c r="DF194" s="572"/>
      <c r="DG194" s="572"/>
      <c r="DH194" s="572"/>
      <c r="DI194" s="572"/>
      <c r="DJ194" s="572"/>
      <c r="DK194" s="572"/>
      <c r="DL194" s="572"/>
      <c r="DM194" s="572"/>
      <c r="DN194" s="572"/>
      <c r="DO194" s="572"/>
      <c r="DP194" s="572"/>
      <c r="DQ194" s="572"/>
      <c r="DR194" s="572"/>
      <c r="DS194" s="572"/>
      <c r="DT194" s="572"/>
    </row>
    <row r="195" spans="1:124" s="223" customFormat="1" ht="12.75" customHeight="1">
      <c r="A195" s="219"/>
      <c r="B195" s="1130" t="s">
        <v>1486</v>
      </c>
      <c r="C195" s="1130"/>
      <c r="D195" s="1130"/>
      <c r="E195" s="1130"/>
      <c r="F195" s="1130"/>
      <c r="G195" s="1130"/>
      <c r="H195" s="1130"/>
      <c r="I195" s="1130"/>
      <c r="J195" s="1130"/>
      <c r="K195" s="1130"/>
      <c r="L195" s="1130"/>
      <c r="M195" s="219"/>
      <c r="N195" s="219"/>
      <c r="O195" s="784"/>
      <c r="P195" s="784"/>
      <c r="Q195" s="784"/>
      <c r="R195" s="784"/>
      <c r="S195" s="784"/>
      <c r="T195" s="784"/>
      <c r="U195" s="784"/>
      <c r="V195" s="784"/>
      <c r="W195" s="784"/>
      <c r="X195" s="784"/>
      <c r="Y195" s="784"/>
      <c r="Z195" s="784"/>
      <c r="AA195" s="784"/>
      <c r="AB195" s="784"/>
      <c r="AC195" s="784"/>
      <c r="AD195" s="784"/>
      <c r="AE195" s="784"/>
      <c r="AF195" s="784"/>
      <c r="AG195" s="572"/>
      <c r="AH195" s="572"/>
      <c r="AI195" s="572"/>
      <c r="AJ195" s="572"/>
      <c r="AK195" s="572"/>
      <c r="AL195" s="572"/>
      <c r="AM195" s="572"/>
      <c r="AN195" s="572"/>
      <c r="AO195" s="572"/>
      <c r="AP195" s="572"/>
      <c r="AQ195" s="572"/>
      <c r="AR195" s="572"/>
      <c r="AS195" s="572"/>
      <c r="AT195" s="572"/>
      <c r="AU195" s="572"/>
      <c r="AV195" s="572"/>
      <c r="AW195" s="572"/>
      <c r="AX195" s="572"/>
      <c r="AY195" s="572"/>
      <c r="AZ195" s="572"/>
      <c r="BA195" s="572"/>
      <c r="BB195" s="572"/>
      <c r="BC195" s="572"/>
      <c r="BD195" s="572"/>
      <c r="BE195" s="572"/>
      <c r="BF195" s="572"/>
      <c r="BG195" s="572"/>
      <c r="BH195" s="572"/>
      <c r="BI195" s="572"/>
      <c r="BJ195" s="572"/>
      <c r="BK195" s="572"/>
      <c r="BL195" s="572"/>
      <c r="BM195" s="572"/>
      <c r="BN195" s="572"/>
      <c r="BO195" s="572"/>
      <c r="BP195" s="572"/>
      <c r="BQ195" s="572"/>
      <c r="BR195" s="572"/>
      <c r="BS195" s="572"/>
      <c r="BT195" s="572"/>
      <c r="BU195" s="572"/>
      <c r="BV195" s="572"/>
      <c r="BW195" s="572"/>
      <c r="BX195" s="572"/>
      <c r="BY195" s="572"/>
      <c r="BZ195" s="572"/>
      <c r="CA195" s="572"/>
      <c r="CB195" s="572"/>
      <c r="CC195" s="572"/>
      <c r="CD195" s="572"/>
      <c r="CE195" s="572"/>
      <c r="CF195" s="572"/>
      <c r="CG195" s="572"/>
      <c r="CH195" s="572"/>
      <c r="CI195" s="572"/>
      <c r="CJ195" s="572"/>
      <c r="CK195" s="572"/>
      <c r="CL195" s="572"/>
      <c r="CM195" s="572"/>
      <c r="CN195" s="572"/>
      <c r="CO195" s="572"/>
      <c r="CP195" s="572"/>
      <c r="CQ195" s="572"/>
      <c r="CR195" s="572"/>
      <c r="CS195" s="572"/>
      <c r="CT195" s="572"/>
      <c r="CU195" s="572"/>
      <c r="CV195" s="572"/>
      <c r="CW195" s="572"/>
      <c r="CX195" s="572"/>
      <c r="CY195" s="572"/>
      <c r="CZ195" s="572"/>
      <c r="DA195" s="572"/>
      <c r="DB195" s="572"/>
      <c r="DC195" s="572"/>
      <c r="DD195" s="572"/>
      <c r="DE195" s="572"/>
      <c r="DF195" s="572"/>
      <c r="DG195" s="572"/>
      <c r="DH195" s="572"/>
      <c r="DI195" s="572"/>
      <c r="DJ195" s="572"/>
      <c r="DK195" s="572"/>
      <c r="DL195" s="572"/>
      <c r="DM195" s="572"/>
      <c r="DN195" s="572"/>
      <c r="DO195" s="572"/>
      <c r="DP195" s="572"/>
      <c r="DQ195" s="572"/>
      <c r="DR195" s="572"/>
      <c r="DS195" s="572"/>
      <c r="DT195" s="572"/>
    </row>
    <row r="196" spans="1:124" s="223" customFormat="1" ht="12">
      <c r="A196" s="296"/>
      <c r="B196" s="1130"/>
      <c r="C196" s="1130"/>
      <c r="D196" s="1130"/>
      <c r="E196" s="1130"/>
      <c r="F196" s="1130"/>
      <c r="G196" s="1130"/>
      <c r="H196" s="1130"/>
      <c r="I196" s="1130"/>
      <c r="J196" s="1130"/>
      <c r="K196" s="1130"/>
      <c r="L196" s="1130"/>
      <c r="M196" s="784"/>
      <c r="N196" s="784"/>
      <c r="O196" s="784"/>
      <c r="P196" s="784"/>
      <c r="Q196" s="784"/>
      <c r="R196" s="784"/>
      <c r="S196" s="784"/>
      <c r="T196" s="784"/>
      <c r="U196" s="784"/>
      <c r="V196" s="784"/>
      <c r="W196" s="784"/>
      <c r="X196" s="784"/>
      <c r="Y196" s="784"/>
      <c r="Z196" s="784"/>
      <c r="AA196" s="784"/>
      <c r="AB196" s="784"/>
      <c r="AC196" s="784"/>
      <c r="AD196" s="784"/>
      <c r="AE196" s="784"/>
      <c r="AF196" s="784"/>
      <c r="AG196" s="572"/>
      <c r="AH196" s="572"/>
      <c r="AI196" s="572"/>
      <c r="AJ196" s="572"/>
      <c r="AK196" s="572"/>
      <c r="AL196" s="572"/>
      <c r="AM196" s="572"/>
      <c r="AN196" s="572"/>
      <c r="AO196" s="572"/>
      <c r="AP196" s="572"/>
      <c r="AQ196" s="572"/>
      <c r="AR196" s="572"/>
      <c r="AS196" s="572"/>
      <c r="AT196" s="572"/>
      <c r="AU196" s="572"/>
      <c r="AV196" s="572"/>
      <c r="AW196" s="572"/>
      <c r="AX196" s="572"/>
      <c r="AY196" s="572"/>
      <c r="AZ196" s="572"/>
      <c r="BA196" s="572"/>
      <c r="BB196" s="572"/>
      <c r="BC196" s="572"/>
      <c r="BD196" s="572"/>
      <c r="BE196" s="572"/>
      <c r="BF196" s="572"/>
      <c r="BG196" s="572"/>
      <c r="BH196" s="572"/>
      <c r="BI196" s="572"/>
      <c r="BJ196" s="572"/>
      <c r="BK196" s="572"/>
      <c r="BL196" s="572"/>
      <c r="BM196" s="572"/>
      <c r="BN196" s="572"/>
      <c r="BO196" s="572"/>
      <c r="BP196" s="572"/>
      <c r="BQ196" s="572"/>
      <c r="BR196" s="572"/>
      <c r="BS196" s="572"/>
      <c r="BT196" s="572"/>
      <c r="BU196" s="572"/>
      <c r="BV196" s="572"/>
      <c r="BW196" s="572"/>
      <c r="BX196" s="572"/>
      <c r="BY196" s="572"/>
      <c r="BZ196" s="572"/>
      <c r="CA196" s="572"/>
      <c r="CB196" s="572"/>
      <c r="CC196" s="572"/>
      <c r="CD196" s="572"/>
      <c r="CE196" s="572"/>
      <c r="CF196" s="572"/>
      <c r="CG196" s="572"/>
      <c r="CH196" s="572"/>
      <c r="CI196" s="572"/>
      <c r="CJ196" s="572"/>
      <c r="CK196" s="572"/>
      <c r="CL196" s="572"/>
      <c r="CM196" s="572"/>
      <c r="CN196" s="572"/>
      <c r="CO196" s="572"/>
      <c r="CP196" s="572"/>
      <c r="CQ196" s="572"/>
      <c r="CR196" s="572"/>
      <c r="CS196" s="572"/>
      <c r="CT196" s="572"/>
      <c r="CU196" s="572"/>
      <c r="CV196" s="572"/>
      <c r="CW196" s="572"/>
      <c r="CX196" s="572"/>
      <c r="CY196" s="572"/>
      <c r="CZ196" s="572"/>
      <c r="DA196" s="572"/>
      <c r="DB196" s="572"/>
      <c r="DC196" s="572"/>
      <c r="DD196" s="572"/>
      <c r="DE196" s="572"/>
      <c r="DF196" s="572"/>
      <c r="DG196" s="572"/>
      <c r="DH196" s="572"/>
      <c r="DI196" s="572"/>
      <c r="DJ196" s="572"/>
      <c r="DK196" s="572"/>
      <c r="DL196" s="572"/>
      <c r="DM196" s="572"/>
      <c r="DN196" s="572"/>
      <c r="DO196" s="572"/>
      <c r="DP196" s="572"/>
      <c r="DQ196" s="572"/>
      <c r="DR196" s="572"/>
      <c r="DS196" s="572"/>
      <c r="DT196" s="572"/>
    </row>
    <row r="197" spans="1:124" s="223" customFormat="1" ht="12">
      <c r="A197" s="294"/>
      <c r="B197" s="779"/>
      <c r="C197" s="779"/>
      <c r="D197" s="779"/>
      <c r="E197" s="779"/>
      <c r="F197" s="779"/>
      <c r="G197" s="779"/>
      <c r="H197" s="779"/>
      <c r="I197" s="779"/>
      <c r="J197" s="779"/>
      <c r="K197" s="779"/>
      <c r="L197" s="784"/>
      <c r="M197" s="784"/>
      <c r="N197" s="784"/>
      <c r="O197" s="784"/>
      <c r="P197" s="784"/>
      <c r="Q197" s="784"/>
      <c r="R197" s="784"/>
      <c r="S197" s="784"/>
      <c r="T197" s="784"/>
      <c r="U197" s="784"/>
      <c r="V197" s="784"/>
      <c r="W197" s="784"/>
      <c r="X197" s="784"/>
      <c r="Y197" s="784"/>
      <c r="Z197" s="784"/>
      <c r="AA197" s="784"/>
      <c r="AB197" s="784"/>
      <c r="AC197" s="784"/>
      <c r="AD197" s="784"/>
      <c r="AE197" s="784"/>
      <c r="AF197" s="784"/>
      <c r="AG197" s="572"/>
      <c r="AH197" s="572"/>
      <c r="AI197" s="572"/>
      <c r="AJ197" s="572"/>
      <c r="AK197" s="572"/>
      <c r="AL197" s="572"/>
      <c r="AM197" s="572"/>
      <c r="AN197" s="572"/>
      <c r="AO197" s="572"/>
      <c r="AP197" s="572"/>
      <c r="AQ197" s="572"/>
      <c r="AR197" s="572"/>
      <c r="AS197" s="572"/>
      <c r="AT197" s="572"/>
      <c r="AU197" s="572"/>
      <c r="AV197" s="572"/>
      <c r="AW197" s="572"/>
      <c r="AX197" s="572"/>
      <c r="AY197" s="572"/>
      <c r="AZ197" s="572"/>
      <c r="BA197" s="572"/>
      <c r="BB197" s="572"/>
      <c r="BC197" s="572"/>
      <c r="BD197" s="572"/>
      <c r="BE197" s="572"/>
      <c r="BF197" s="572"/>
      <c r="BG197" s="572"/>
      <c r="BH197" s="572"/>
      <c r="BI197" s="572"/>
      <c r="BJ197" s="572"/>
      <c r="BK197" s="572"/>
      <c r="BL197" s="572"/>
      <c r="BM197" s="572"/>
      <c r="BN197" s="572"/>
      <c r="BO197" s="572"/>
      <c r="BP197" s="572"/>
      <c r="BQ197" s="572"/>
      <c r="BR197" s="572"/>
      <c r="BS197" s="572"/>
      <c r="BT197" s="572"/>
      <c r="BU197" s="572"/>
      <c r="BV197" s="572"/>
      <c r="BW197" s="572"/>
      <c r="BX197" s="572"/>
      <c r="BY197" s="572"/>
      <c r="BZ197" s="572"/>
      <c r="CA197" s="572"/>
      <c r="CB197" s="572"/>
      <c r="CC197" s="572"/>
      <c r="CD197" s="572"/>
      <c r="CE197" s="572"/>
      <c r="CF197" s="572"/>
      <c r="CG197" s="572"/>
      <c r="CH197" s="572"/>
      <c r="CI197" s="572"/>
      <c r="CJ197" s="572"/>
      <c r="CK197" s="572"/>
      <c r="CL197" s="572"/>
      <c r="CM197" s="572"/>
      <c r="CN197" s="572"/>
      <c r="CO197" s="572"/>
      <c r="CP197" s="572"/>
      <c r="CQ197" s="572"/>
      <c r="CR197" s="572"/>
      <c r="CS197" s="572"/>
      <c r="CT197" s="572"/>
      <c r="CU197" s="572"/>
      <c r="CV197" s="572"/>
      <c r="CW197" s="572"/>
      <c r="CX197" s="572"/>
      <c r="CY197" s="572"/>
      <c r="CZ197" s="572"/>
      <c r="DA197" s="572"/>
      <c r="DB197" s="572"/>
      <c r="DC197" s="572"/>
      <c r="DD197" s="572"/>
      <c r="DE197" s="572"/>
      <c r="DF197" s="572"/>
      <c r="DG197" s="572"/>
      <c r="DH197" s="572"/>
      <c r="DI197" s="572"/>
      <c r="DJ197" s="572"/>
      <c r="DK197" s="572"/>
      <c r="DL197" s="572"/>
      <c r="DM197" s="572"/>
      <c r="DN197" s="572"/>
      <c r="DO197" s="572"/>
      <c r="DP197" s="572"/>
      <c r="DQ197" s="572"/>
      <c r="DR197" s="572"/>
      <c r="DS197" s="572"/>
      <c r="DT197" s="572"/>
    </row>
    <row r="198" spans="1:124" s="246" customFormat="1" ht="8">
      <c r="A198" s="247"/>
      <c r="B198" s="245"/>
      <c r="C198" s="245"/>
      <c r="D198" s="245"/>
      <c r="E198" s="245"/>
      <c r="F198" s="245"/>
      <c r="G198" s="245"/>
      <c r="H198" s="245"/>
      <c r="I198" s="245"/>
      <c r="J198" s="245"/>
      <c r="K198" s="245"/>
      <c r="L198" s="245"/>
      <c r="M198" s="245"/>
      <c r="N198" s="245"/>
      <c r="O198" s="245"/>
      <c r="P198" s="245"/>
      <c r="Q198" s="245"/>
      <c r="R198" s="245"/>
      <c r="S198" s="245"/>
      <c r="T198" s="245"/>
      <c r="U198" s="245"/>
      <c r="V198" s="245"/>
      <c r="W198" s="245"/>
      <c r="X198" s="245"/>
      <c r="Y198" s="245"/>
      <c r="Z198" s="245"/>
      <c r="AA198" s="245"/>
      <c r="AB198" s="245"/>
      <c r="AC198" s="245"/>
      <c r="AD198" s="245"/>
      <c r="AE198" s="245"/>
      <c r="AF198" s="245"/>
      <c r="AG198" s="250"/>
      <c r="AH198" s="250"/>
      <c r="AI198" s="250"/>
      <c r="AJ198" s="250"/>
      <c r="AK198" s="250"/>
      <c r="AL198" s="250"/>
      <c r="AM198" s="250"/>
      <c r="AN198" s="250"/>
      <c r="AO198" s="250"/>
      <c r="AP198" s="250"/>
      <c r="AQ198" s="250"/>
      <c r="AR198" s="250"/>
      <c r="AS198" s="250"/>
      <c r="AT198" s="250"/>
      <c r="AU198" s="250"/>
      <c r="AV198" s="250"/>
      <c r="AW198" s="250"/>
      <c r="AX198" s="250"/>
      <c r="AY198" s="250"/>
      <c r="AZ198" s="250"/>
      <c r="BA198" s="250"/>
      <c r="BB198" s="250"/>
      <c r="BC198" s="250"/>
      <c r="BD198" s="250"/>
      <c r="BE198" s="250"/>
      <c r="BF198" s="250"/>
      <c r="BG198" s="250"/>
      <c r="BH198" s="250"/>
      <c r="BI198" s="250"/>
      <c r="BJ198" s="250"/>
      <c r="BK198" s="250"/>
      <c r="BL198" s="250"/>
      <c r="BM198" s="250"/>
      <c r="BN198" s="250"/>
      <c r="BO198" s="250"/>
      <c r="BP198" s="250"/>
      <c r="BQ198" s="250"/>
      <c r="BR198" s="250"/>
      <c r="BS198" s="250"/>
      <c r="BT198" s="250"/>
      <c r="BU198" s="250"/>
      <c r="BV198" s="250"/>
      <c r="BW198" s="250"/>
      <c r="BX198" s="250"/>
      <c r="BY198" s="250"/>
      <c r="BZ198" s="250"/>
      <c r="CA198" s="250"/>
      <c r="CB198" s="250"/>
      <c r="CC198" s="250"/>
      <c r="CD198" s="250"/>
      <c r="CE198" s="250"/>
      <c r="CF198" s="250"/>
      <c r="CG198" s="250"/>
      <c r="CH198" s="250"/>
      <c r="CI198" s="250"/>
      <c r="CJ198" s="250"/>
      <c r="CK198" s="250"/>
      <c r="CL198" s="250"/>
      <c r="CM198" s="250"/>
      <c r="CN198" s="250"/>
      <c r="CO198" s="250"/>
      <c r="CP198" s="250"/>
      <c r="CQ198" s="250"/>
      <c r="CR198" s="250"/>
      <c r="CS198" s="250"/>
      <c r="CT198" s="250"/>
      <c r="CU198" s="250"/>
      <c r="CV198" s="250"/>
      <c r="CW198" s="250"/>
      <c r="CX198" s="250"/>
      <c r="CY198" s="250"/>
      <c r="CZ198" s="250"/>
      <c r="DA198" s="250"/>
      <c r="DB198" s="250"/>
      <c r="DC198" s="250"/>
      <c r="DD198" s="250"/>
      <c r="DE198" s="250"/>
      <c r="DF198" s="250"/>
      <c r="DG198" s="250"/>
      <c r="DH198" s="250"/>
      <c r="DI198" s="250"/>
      <c r="DJ198" s="250"/>
      <c r="DK198" s="250"/>
      <c r="DL198" s="250"/>
      <c r="DM198" s="250"/>
      <c r="DN198" s="250"/>
      <c r="DO198" s="250"/>
      <c r="DP198" s="250"/>
      <c r="DQ198" s="250"/>
      <c r="DR198" s="250"/>
      <c r="DS198" s="250"/>
      <c r="DT198" s="250"/>
    </row>
    <row r="199" spans="1:124" ht="12.75" hidden="1" customHeight="1">
      <c r="A199" s="275" t="s">
        <v>89</v>
      </c>
      <c r="B199" s="275"/>
      <c r="C199" s="219"/>
      <c r="D199" s="219"/>
      <c r="E199" s="219"/>
      <c r="F199" s="219"/>
      <c r="G199" s="219"/>
      <c r="H199" s="219"/>
      <c r="I199" s="219"/>
      <c r="J199" s="219"/>
      <c r="K199" s="219"/>
      <c r="L199" s="219"/>
      <c r="M199" s="219"/>
      <c r="N199" s="219"/>
      <c r="O199" s="219"/>
      <c r="P199" s="219"/>
      <c r="Q199" s="219"/>
      <c r="R199" s="219"/>
      <c r="S199" s="219"/>
      <c r="T199" s="219"/>
      <c r="U199" s="219"/>
      <c r="V199" s="219"/>
      <c r="W199" s="219"/>
      <c r="X199" s="219"/>
      <c r="Y199" s="219"/>
      <c r="Z199" s="219"/>
      <c r="AA199" s="219"/>
      <c r="AB199" s="219"/>
      <c r="AC199" s="219"/>
      <c r="AD199" s="219"/>
      <c r="AE199" s="219"/>
      <c r="AF199" s="21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ht="12.75" hidden="1" customHeight="1">
      <c r="A200" s="276" t="s">
        <v>90</v>
      </c>
      <c r="B200" s="219"/>
      <c r="C200" s="219"/>
      <c r="D200" s="219"/>
      <c r="E200" s="219"/>
      <c r="F200" s="219"/>
      <c r="G200" s="219"/>
      <c r="H200" s="219"/>
      <c r="I200" s="219"/>
      <c r="J200" s="219"/>
      <c r="K200" s="219"/>
      <c r="L200" s="219"/>
      <c r="M200" s="219"/>
      <c r="N200" s="219"/>
      <c r="O200" s="219"/>
      <c r="P200" s="219"/>
      <c r="Q200" s="219"/>
      <c r="R200" s="219"/>
      <c r="S200" s="219"/>
      <c r="T200" s="219"/>
      <c r="U200" s="219"/>
      <c r="V200" s="219"/>
      <c r="W200" s="219"/>
      <c r="X200" s="219"/>
      <c r="Y200" s="219"/>
      <c r="Z200" s="219"/>
      <c r="AA200" s="219"/>
      <c r="AB200" s="219"/>
      <c r="AC200" s="219"/>
      <c r="AD200" s="219"/>
      <c r="AE200" s="219"/>
      <c r="AF200" s="219"/>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49" customFormat="1" ht="5.25" hidden="1" customHeight="1">
      <c r="A201" s="277"/>
      <c r="B201" s="278"/>
      <c r="C201" s="279"/>
      <c r="D201" s="279"/>
      <c r="E201" s="280"/>
      <c r="F201" s="248"/>
      <c r="G201" s="248"/>
      <c r="H201" s="248"/>
      <c r="I201" s="248"/>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55"/>
      <c r="AH201" s="255"/>
      <c r="AI201" s="255"/>
      <c r="AJ201" s="255"/>
      <c r="AK201" s="255"/>
      <c r="AL201" s="255"/>
      <c r="AM201" s="255"/>
      <c r="AN201" s="255"/>
      <c r="AO201" s="255"/>
      <c r="AP201" s="255"/>
      <c r="AQ201" s="255"/>
      <c r="AR201" s="255"/>
      <c r="AS201" s="255"/>
      <c r="AT201" s="255"/>
      <c r="AU201" s="255"/>
      <c r="AV201" s="255"/>
      <c r="AW201" s="255"/>
      <c r="AX201" s="255"/>
      <c r="AY201" s="255"/>
      <c r="AZ201" s="255"/>
      <c r="BA201" s="255"/>
      <c r="BB201" s="255"/>
      <c r="BC201" s="255"/>
      <c r="BD201" s="255"/>
      <c r="BE201" s="255"/>
      <c r="BF201" s="255"/>
      <c r="BG201" s="255"/>
      <c r="BH201" s="255"/>
      <c r="BI201" s="255"/>
      <c r="BJ201" s="255"/>
      <c r="BK201" s="255"/>
      <c r="BL201" s="255"/>
      <c r="BM201" s="255"/>
      <c r="BN201" s="255"/>
      <c r="BO201" s="255"/>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255"/>
      <c r="CT201" s="255"/>
      <c r="CU201" s="255"/>
      <c r="CV201" s="255"/>
      <c r="CW201" s="255"/>
      <c r="CX201" s="255"/>
      <c r="CY201" s="255"/>
      <c r="CZ201" s="255"/>
      <c r="DA201" s="255"/>
      <c r="DB201" s="255"/>
      <c r="DC201" s="255"/>
      <c r="DD201" s="255"/>
      <c r="DE201" s="255"/>
      <c r="DF201" s="255"/>
      <c r="DG201" s="255"/>
      <c r="DH201" s="255"/>
      <c r="DI201" s="255"/>
      <c r="DJ201" s="255"/>
      <c r="DK201" s="255"/>
      <c r="DL201" s="255"/>
      <c r="DM201" s="255"/>
      <c r="DN201" s="255"/>
      <c r="DO201" s="255"/>
      <c r="DP201" s="255"/>
      <c r="DQ201" s="255"/>
      <c r="DR201" s="255"/>
      <c r="DS201" s="255"/>
      <c r="DT201" s="255"/>
    </row>
    <row r="202" spans="1:124" ht="12.75" hidden="1" customHeight="1">
      <c r="A202" s="281" t="s">
        <v>91</v>
      </c>
      <c r="B202" s="241" t="str">
        <f>'Annex 5 Process GWP Factors'!B40</f>
        <v>Carbon Dioxide</v>
      </c>
      <c r="C202" s="241" t="str">
        <f t="shared" ref="C202:C222" si="8">"Kyoto: "&amp;B202</f>
        <v>Kyoto: Carbon Dioxide</v>
      </c>
      <c r="D202" s="241"/>
      <c r="E202" s="282">
        <f>'Annex 5 Process GWP Factors'!F40</f>
        <v>1</v>
      </c>
      <c r="F202" s="219"/>
      <c r="G202" s="219"/>
      <c r="H202" s="219"/>
      <c r="I202" s="219"/>
      <c r="J202" s="219"/>
      <c r="K202" s="219"/>
      <c r="L202" s="219"/>
      <c r="M202" s="219"/>
      <c r="N202" s="219"/>
      <c r="O202" s="219"/>
      <c r="P202" s="219"/>
      <c r="Q202" s="219"/>
      <c r="R202" s="219"/>
      <c r="S202" s="219"/>
      <c r="T202" s="219"/>
      <c r="U202" s="219"/>
      <c r="V202" s="219"/>
      <c r="W202" s="219"/>
      <c r="X202" s="219"/>
      <c r="Y202" s="219"/>
      <c r="Z202" s="219"/>
      <c r="AA202" s="219"/>
      <c r="AB202" s="219"/>
      <c r="AC202" s="219"/>
      <c r="AD202" s="219"/>
      <c r="AE202" s="219"/>
      <c r="AF202" s="219"/>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ht="12.75" hidden="1" customHeight="1">
      <c r="A203" s="281"/>
      <c r="B203" s="241" t="str">
        <f>'Annex 5 Process GWP Factors'!B43</f>
        <v>HFC-23</v>
      </c>
      <c r="C203" s="241" t="str">
        <f t="shared" si="8"/>
        <v>Kyoto: HFC-23</v>
      </c>
      <c r="D203" s="241"/>
      <c r="E203" s="282">
        <f>'Annex 5 Process GWP Factors'!F43</f>
        <v>11700</v>
      </c>
      <c r="F203" s="219"/>
      <c r="G203" s="219"/>
      <c r="H203" s="219"/>
      <c r="I203" s="219"/>
      <c r="J203" s="219"/>
      <c r="K203" s="219"/>
      <c r="L203" s="219"/>
      <c r="M203" s="219"/>
      <c r="N203" s="219"/>
      <c r="O203" s="219"/>
      <c r="P203" s="219"/>
      <c r="Q203" s="219"/>
      <c r="R203" s="219"/>
      <c r="S203" s="219"/>
      <c r="T203" s="219"/>
      <c r="U203" s="219"/>
      <c r="V203" s="219"/>
      <c r="W203" s="219"/>
      <c r="X203" s="219"/>
      <c r="Y203" s="219"/>
      <c r="Z203" s="219"/>
      <c r="AA203" s="219"/>
      <c r="AB203" s="219"/>
      <c r="AC203" s="219"/>
      <c r="AD203" s="219"/>
      <c r="AE203" s="219"/>
      <c r="AF203" s="219"/>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ht="12.75" hidden="1" customHeight="1">
      <c r="A204" s="281"/>
      <c r="B204" s="241" t="str">
        <f>'Annex 5 Process GWP Factors'!B44</f>
        <v>HFC-32</v>
      </c>
      <c r="C204" s="241" t="str">
        <f t="shared" si="8"/>
        <v>Kyoto: HFC-32</v>
      </c>
      <c r="D204" s="241"/>
      <c r="E204" s="282">
        <f>'Annex 5 Process GWP Factors'!F44</f>
        <v>650</v>
      </c>
      <c r="F204" s="219"/>
      <c r="G204" s="219"/>
      <c r="H204" s="219"/>
      <c r="I204" s="219"/>
      <c r="J204" s="219"/>
      <c r="K204" s="219"/>
      <c r="L204" s="219"/>
      <c r="M204" s="219"/>
      <c r="N204" s="219"/>
      <c r="O204" s="219"/>
      <c r="P204" s="219"/>
      <c r="Q204" s="219"/>
      <c r="R204" s="219"/>
      <c r="S204" s="219"/>
      <c r="T204" s="219"/>
      <c r="U204" s="219"/>
      <c r="V204" s="219"/>
      <c r="W204" s="219"/>
      <c r="X204" s="219"/>
      <c r="Y204" s="219"/>
      <c r="Z204" s="219"/>
      <c r="AA204" s="219"/>
      <c r="AB204" s="219"/>
      <c r="AC204" s="219"/>
      <c r="AD204" s="219"/>
      <c r="AE204" s="219"/>
      <c r="AF204" s="219"/>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ht="12.75" hidden="1" customHeight="1">
      <c r="A205" s="281"/>
      <c r="B205" s="241" t="str">
        <f>'Annex 5 Process GWP Factors'!B45</f>
        <v>HFC-41</v>
      </c>
      <c r="C205" s="241" t="str">
        <f t="shared" si="8"/>
        <v>Kyoto: HFC-41</v>
      </c>
      <c r="D205" s="241"/>
      <c r="E205" s="282">
        <f>'Annex 5 Process GWP Factors'!F45</f>
        <v>150</v>
      </c>
      <c r="F205" s="219"/>
      <c r="G205" s="219"/>
      <c r="H205" s="219"/>
      <c r="I205" s="219"/>
      <c r="J205" s="219"/>
      <c r="K205" s="219"/>
      <c r="L205" s="219"/>
      <c r="M205" s="219"/>
      <c r="N205" s="219"/>
      <c r="O205" s="219"/>
      <c r="P205" s="219"/>
      <c r="Q205" s="219"/>
      <c r="R205" s="219"/>
      <c r="S205" s="219"/>
      <c r="T205" s="219"/>
      <c r="U205" s="219"/>
      <c r="V205" s="219"/>
      <c r="W205" s="219"/>
      <c r="X205" s="219"/>
      <c r="Y205" s="219"/>
      <c r="Z205" s="219"/>
      <c r="AA205" s="219"/>
      <c r="AB205" s="219"/>
      <c r="AC205" s="219"/>
      <c r="AD205" s="219"/>
      <c r="AE205" s="219"/>
      <c r="AF205" s="219"/>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ht="12.75" hidden="1" customHeight="1">
      <c r="A206" s="281"/>
      <c r="B206" s="241" t="str">
        <f>'Annex 5 Process GWP Factors'!B46</f>
        <v>HFC-125</v>
      </c>
      <c r="C206" s="241" t="str">
        <f t="shared" si="8"/>
        <v>Kyoto: HFC-125</v>
      </c>
      <c r="D206" s="241"/>
      <c r="E206" s="282">
        <f>'Annex 5 Process GWP Factors'!F46</f>
        <v>2800</v>
      </c>
      <c r="F206" s="219"/>
      <c r="G206" s="219"/>
      <c r="H206" s="219"/>
      <c r="I206" s="219"/>
      <c r="J206" s="219"/>
      <c r="K206" s="219"/>
      <c r="L206" s="219"/>
      <c r="M206" s="219"/>
      <c r="N206" s="219"/>
      <c r="O206" s="219"/>
      <c r="P206" s="219"/>
      <c r="Q206" s="219"/>
      <c r="R206" s="219"/>
      <c r="S206" s="219"/>
      <c r="T206" s="219"/>
      <c r="U206" s="219"/>
      <c r="V206" s="219"/>
      <c r="W206" s="219"/>
      <c r="X206" s="219"/>
      <c r="Y206" s="219"/>
      <c r="Z206" s="219"/>
      <c r="AA206" s="219"/>
      <c r="AB206" s="219"/>
      <c r="AC206" s="219"/>
      <c r="AD206" s="219"/>
      <c r="AE206" s="219"/>
      <c r="AF206" s="219"/>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ht="12.75" hidden="1" customHeight="1">
      <c r="A207" s="281"/>
      <c r="B207" s="241" t="str">
        <f>'Annex 5 Process GWP Factors'!B47</f>
        <v>HFC-134</v>
      </c>
      <c r="C207" s="241" t="str">
        <f t="shared" si="8"/>
        <v>Kyoto: HFC-134</v>
      </c>
      <c r="D207" s="241"/>
      <c r="E207" s="282">
        <f>'Annex 5 Process GWP Factors'!F47</f>
        <v>1000</v>
      </c>
      <c r="F207" s="219"/>
      <c r="G207" s="219"/>
      <c r="H207" s="219"/>
      <c r="I207" s="219"/>
      <c r="J207" s="219"/>
      <c r="K207" s="219"/>
      <c r="L207" s="219"/>
      <c r="M207" s="219"/>
      <c r="N207" s="219"/>
      <c r="O207" s="219"/>
      <c r="P207" s="219"/>
      <c r="Q207" s="219"/>
      <c r="R207" s="219"/>
      <c r="S207" s="219"/>
      <c r="T207" s="219"/>
      <c r="U207" s="219"/>
      <c r="V207" s="219"/>
      <c r="W207" s="219"/>
      <c r="X207" s="219"/>
      <c r="Y207" s="219"/>
      <c r="Z207" s="219"/>
      <c r="AA207" s="219"/>
      <c r="AB207" s="219"/>
      <c r="AC207" s="219"/>
      <c r="AD207" s="219"/>
      <c r="AE207" s="219"/>
      <c r="AF207" s="219"/>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ht="12.75" hidden="1" customHeight="1">
      <c r="A208" s="281"/>
      <c r="B208" s="241" t="str">
        <f>'Annex 5 Process GWP Factors'!B48</f>
        <v>HFC-134a</v>
      </c>
      <c r="C208" s="241" t="str">
        <f t="shared" si="8"/>
        <v>Kyoto: HFC-134a</v>
      </c>
      <c r="D208" s="241"/>
      <c r="E208" s="282">
        <f>'Annex 5 Process GWP Factors'!F48</f>
        <v>1300</v>
      </c>
      <c r="F208" s="219"/>
      <c r="G208" s="219"/>
      <c r="H208" s="219"/>
      <c r="I208" s="219"/>
      <c r="J208" s="219"/>
      <c r="K208" s="219"/>
      <c r="L208" s="219"/>
      <c r="M208" s="219"/>
      <c r="N208" s="219"/>
      <c r="O208" s="219"/>
      <c r="P208" s="219"/>
      <c r="Q208" s="219"/>
      <c r="R208" s="219"/>
      <c r="S208" s="219"/>
      <c r="T208" s="219"/>
      <c r="U208" s="219"/>
      <c r="V208" s="219"/>
      <c r="W208" s="219"/>
      <c r="X208" s="219"/>
      <c r="Y208" s="219"/>
      <c r="Z208" s="219"/>
      <c r="AA208" s="219"/>
      <c r="AB208" s="219"/>
      <c r="AC208" s="219"/>
      <c r="AD208" s="219"/>
      <c r="AE208" s="219"/>
      <c r="AF208" s="219"/>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ht="12.75" hidden="1" customHeight="1">
      <c r="A209" s="281"/>
      <c r="B209" s="241" t="str">
        <f>'Annex 5 Process GWP Factors'!B49</f>
        <v>HFC-143</v>
      </c>
      <c r="C209" s="241" t="str">
        <f t="shared" si="8"/>
        <v>Kyoto: HFC-143</v>
      </c>
      <c r="D209" s="241"/>
      <c r="E209" s="282">
        <f>'Annex 5 Process GWP Factors'!F49</f>
        <v>300</v>
      </c>
      <c r="F209" s="219"/>
      <c r="G209" s="219"/>
      <c r="H209" s="219"/>
      <c r="I209" s="219"/>
      <c r="J209" s="219"/>
      <c r="K209" s="219"/>
      <c r="L209" s="219"/>
      <c r="M209" s="219"/>
      <c r="N209" s="219"/>
      <c r="O209" s="219"/>
      <c r="P209" s="219"/>
      <c r="Q209" s="219"/>
      <c r="R209" s="219"/>
      <c r="S209" s="219"/>
      <c r="T209" s="219"/>
      <c r="U209" s="219"/>
      <c r="V209" s="219"/>
      <c r="W209" s="219"/>
      <c r="X209" s="219"/>
      <c r="Y209" s="219"/>
      <c r="Z209" s="219"/>
      <c r="AA209" s="219"/>
      <c r="AB209" s="219"/>
      <c r="AC209" s="219"/>
      <c r="AD209" s="219"/>
      <c r="AE209" s="219"/>
      <c r="AF209" s="21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ht="12.75" hidden="1" customHeight="1">
      <c r="A210" s="281"/>
      <c r="B210" s="241" t="str">
        <f>'Annex 5 Process GWP Factors'!B50</f>
        <v>HFC-143a</v>
      </c>
      <c r="C210" s="241" t="str">
        <f t="shared" si="8"/>
        <v>Kyoto: HFC-143a</v>
      </c>
      <c r="D210" s="241"/>
      <c r="E210" s="282">
        <f>'Annex 5 Process GWP Factors'!F50</f>
        <v>3800</v>
      </c>
      <c r="F210" s="219"/>
      <c r="G210" s="219"/>
      <c r="H210" s="219"/>
      <c r="I210" s="219"/>
      <c r="J210" s="219"/>
      <c r="K210" s="219"/>
      <c r="L210" s="219"/>
      <c r="M210" s="219"/>
      <c r="N210" s="219"/>
      <c r="O210" s="219"/>
      <c r="P210" s="219"/>
      <c r="Q210" s="219"/>
      <c r="R210" s="219"/>
      <c r="S210" s="219"/>
      <c r="T210" s="219"/>
      <c r="U210" s="219"/>
      <c r="V210" s="219"/>
      <c r="W210" s="219"/>
      <c r="X210" s="219"/>
      <c r="Y210" s="219"/>
      <c r="Z210" s="219"/>
      <c r="AA210" s="219"/>
      <c r="AB210" s="219"/>
      <c r="AC210" s="219"/>
      <c r="AD210" s="219"/>
      <c r="AE210" s="219"/>
      <c r="AF210" s="219"/>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ht="12.75" hidden="1" customHeight="1">
      <c r="A211" s="281"/>
      <c r="B211" s="241" t="str">
        <f>'Annex 5 Process GWP Factors'!B51</f>
        <v>HFC-152a</v>
      </c>
      <c r="C211" s="241" t="str">
        <f t="shared" si="8"/>
        <v>Kyoto: HFC-152a</v>
      </c>
      <c r="D211" s="241"/>
      <c r="E211" s="282">
        <f>'Annex 5 Process GWP Factors'!F51</f>
        <v>140</v>
      </c>
      <c r="F211" s="219"/>
      <c r="G211" s="219"/>
      <c r="H211" s="219"/>
      <c r="I211" s="219"/>
      <c r="J211" s="219"/>
      <c r="K211" s="219"/>
      <c r="L211" s="219"/>
      <c r="M211" s="219"/>
      <c r="N211" s="219"/>
      <c r="O211" s="219"/>
      <c r="P211" s="219"/>
      <c r="Q211" s="219"/>
      <c r="R211" s="219"/>
      <c r="S211" s="219"/>
      <c r="T211" s="219"/>
      <c r="U211" s="219"/>
      <c r="V211" s="219"/>
      <c r="W211" s="219"/>
      <c r="X211" s="219"/>
      <c r="Y211" s="219"/>
      <c r="Z211" s="219"/>
      <c r="AA211" s="219"/>
      <c r="AB211" s="219"/>
      <c r="AC211" s="219"/>
      <c r="AD211" s="219"/>
      <c r="AE211" s="219"/>
      <c r="AF211" s="219"/>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ht="12.75" hidden="1" customHeight="1">
      <c r="A212" s="281"/>
      <c r="B212" s="241" t="str">
        <f>'Annex 5 Process GWP Factors'!B52</f>
        <v>HFC-227ea</v>
      </c>
      <c r="C212" s="241" t="str">
        <f t="shared" si="8"/>
        <v>Kyoto: HFC-227ea</v>
      </c>
      <c r="D212" s="241"/>
      <c r="E212" s="282">
        <f>'Annex 5 Process GWP Factors'!F52</f>
        <v>2900</v>
      </c>
      <c r="F212" s="219"/>
      <c r="G212" s="219"/>
      <c r="H212" s="219"/>
      <c r="I212" s="219"/>
      <c r="J212" s="219"/>
      <c r="K212" s="219"/>
      <c r="L212" s="219"/>
      <c r="M212" s="219"/>
      <c r="N212" s="219"/>
      <c r="O212" s="219"/>
      <c r="P212" s="219"/>
      <c r="Q212" s="219"/>
      <c r="R212" s="219"/>
      <c r="S212" s="219"/>
      <c r="T212" s="219"/>
      <c r="U212" s="219"/>
      <c r="V212" s="219"/>
      <c r="W212" s="219"/>
      <c r="X212" s="219"/>
      <c r="Y212" s="219"/>
      <c r="Z212" s="219"/>
      <c r="AA212" s="219"/>
      <c r="AB212" s="219"/>
      <c r="AC212" s="219"/>
      <c r="AD212" s="219"/>
      <c r="AE212" s="219"/>
      <c r="AF212" s="219"/>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ht="12.75" hidden="1" customHeight="1">
      <c r="A213" s="281"/>
      <c r="B213" s="241" t="str">
        <f>'Annex 5 Process GWP Factors'!B53</f>
        <v>HFC-236fa</v>
      </c>
      <c r="C213" s="241" t="str">
        <f t="shared" si="8"/>
        <v>Kyoto: HFC-236fa</v>
      </c>
      <c r="D213" s="241"/>
      <c r="E213" s="282">
        <f>'Annex 5 Process GWP Factors'!F53</f>
        <v>6300</v>
      </c>
      <c r="F213" s="219"/>
      <c r="G213" s="219"/>
      <c r="H213" s="219"/>
      <c r="I213" s="219"/>
      <c r="J213" s="219"/>
      <c r="K213" s="219"/>
      <c r="L213" s="219"/>
      <c r="M213" s="219"/>
      <c r="N213" s="219"/>
      <c r="O213" s="219"/>
      <c r="P213" s="219"/>
      <c r="Q213" s="219"/>
      <c r="R213" s="219"/>
      <c r="S213" s="219"/>
      <c r="T213" s="219"/>
      <c r="U213" s="219"/>
      <c r="V213" s="219"/>
      <c r="W213" s="219"/>
      <c r="X213" s="219"/>
      <c r="Y213" s="219"/>
      <c r="Z213" s="219"/>
      <c r="AA213" s="219"/>
      <c r="AB213" s="219"/>
      <c r="AC213" s="219"/>
      <c r="AD213" s="219"/>
      <c r="AE213" s="219"/>
      <c r="AF213" s="219"/>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ht="12.75" hidden="1" customHeight="1">
      <c r="A214" s="281"/>
      <c r="B214" s="241" t="str">
        <f>'Annex 5 Process GWP Factors'!B54</f>
        <v>HFC-245fa</v>
      </c>
      <c r="C214" s="241" t="str">
        <f t="shared" si="8"/>
        <v>Kyoto: HFC-245fa</v>
      </c>
      <c r="D214" s="241"/>
      <c r="E214" s="282">
        <f>'Annex 5 Process GWP Factors'!F54</f>
        <v>560</v>
      </c>
      <c r="F214" s="219"/>
      <c r="G214" s="219"/>
      <c r="H214" s="219"/>
      <c r="I214" s="219"/>
      <c r="J214" s="219"/>
      <c r="K214" s="219"/>
      <c r="L214" s="219"/>
      <c r="M214" s="219"/>
      <c r="N214" s="219"/>
      <c r="O214" s="219"/>
      <c r="P214" s="219"/>
      <c r="Q214" s="219"/>
      <c r="R214" s="219"/>
      <c r="S214" s="219"/>
      <c r="T214" s="219"/>
      <c r="U214" s="219"/>
      <c r="V214" s="219"/>
      <c r="W214" s="219"/>
      <c r="X214" s="219"/>
      <c r="Y214" s="219"/>
      <c r="Z214" s="219"/>
      <c r="AA214" s="219"/>
      <c r="AB214" s="219"/>
      <c r="AC214" s="219"/>
      <c r="AD214" s="219"/>
      <c r="AE214" s="219"/>
      <c r="AF214" s="219"/>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ht="12.75" hidden="1" customHeight="1">
      <c r="A215" s="281"/>
      <c r="B215" s="241" t="str">
        <f>'Annex 5 Process GWP Factors'!B55</f>
        <v>HFC-43-I0mee</v>
      </c>
      <c r="C215" s="241" t="str">
        <f t="shared" si="8"/>
        <v>Kyoto: HFC-43-I0mee</v>
      </c>
      <c r="D215" s="241"/>
      <c r="E215" s="282">
        <f>'Annex 5 Process GWP Factors'!F55</f>
        <v>1300</v>
      </c>
      <c r="F215" s="219"/>
      <c r="G215" s="219"/>
      <c r="H215" s="219"/>
      <c r="I215" s="219"/>
      <c r="J215" s="219"/>
      <c r="K215" s="219"/>
      <c r="L215" s="219"/>
      <c r="M215" s="219"/>
      <c r="N215" s="219"/>
      <c r="O215" s="219"/>
      <c r="P215" s="219"/>
      <c r="Q215" s="219"/>
      <c r="R215" s="219"/>
      <c r="S215" s="219"/>
      <c r="T215" s="219"/>
      <c r="U215" s="219"/>
      <c r="V215" s="219"/>
      <c r="W215" s="219"/>
      <c r="X215" s="219"/>
      <c r="Y215" s="219"/>
      <c r="Z215" s="219"/>
      <c r="AA215" s="219"/>
      <c r="AB215" s="219"/>
      <c r="AC215" s="219"/>
      <c r="AD215" s="219"/>
      <c r="AE215" s="219"/>
      <c r="AF215" s="219"/>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ht="12.75" hidden="1" customHeight="1">
      <c r="A216" s="281"/>
      <c r="B216" s="241" t="str">
        <f>'Annex 5 Process GWP Factors'!B56</f>
        <v>Perfluoromethane (PFC-14)</v>
      </c>
      <c r="C216" s="241" t="str">
        <f t="shared" si="8"/>
        <v>Kyoto: Perfluoromethane (PFC-14)</v>
      </c>
      <c r="D216" s="241"/>
      <c r="E216" s="282">
        <f>'Annex 5 Process GWP Factors'!F56</f>
        <v>6500</v>
      </c>
      <c r="F216" s="219"/>
      <c r="G216" s="219"/>
      <c r="H216" s="219"/>
      <c r="I216" s="219"/>
      <c r="J216" s="219"/>
      <c r="K216" s="219"/>
      <c r="L216" s="219"/>
      <c r="M216" s="219"/>
      <c r="N216" s="219"/>
      <c r="O216" s="219"/>
      <c r="P216" s="219"/>
      <c r="Q216" s="219"/>
      <c r="R216" s="219"/>
      <c r="S216" s="219"/>
      <c r="T216" s="219"/>
      <c r="U216" s="219"/>
      <c r="V216" s="219"/>
      <c r="W216" s="219"/>
      <c r="X216" s="219"/>
      <c r="Y216" s="219"/>
      <c r="Z216" s="219"/>
      <c r="AA216" s="219"/>
      <c r="AB216" s="219"/>
      <c r="AC216" s="219"/>
      <c r="AD216" s="219"/>
      <c r="AE216" s="219"/>
      <c r="AF216" s="219"/>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ht="12.75" hidden="1" customHeight="1">
      <c r="A217" s="281"/>
      <c r="B217" s="241" t="str">
        <f>'Annex 5 Process GWP Factors'!B57</f>
        <v>Perfluoroethane (PFC-116)</v>
      </c>
      <c r="C217" s="241" t="str">
        <f t="shared" si="8"/>
        <v>Kyoto: Perfluoroethane (PFC-116)</v>
      </c>
      <c r="D217" s="241"/>
      <c r="E217" s="282">
        <f>'Annex 5 Process GWP Factors'!F57</f>
        <v>9200</v>
      </c>
      <c r="F217" s="219"/>
      <c r="G217" s="219"/>
      <c r="H217" s="219"/>
      <c r="I217" s="219"/>
      <c r="J217" s="219"/>
      <c r="K217" s="219"/>
      <c r="L217" s="219"/>
      <c r="M217" s="219"/>
      <c r="N217" s="219"/>
      <c r="O217" s="219"/>
      <c r="P217" s="219"/>
      <c r="Q217" s="219"/>
      <c r="R217" s="219"/>
      <c r="S217" s="219"/>
      <c r="T217" s="219"/>
      <c r="U217" s="219"/>
      <c r="V217" s="219"/>
      <c r="W217" s="219"/>
      <c r="X217" s="219"/>
      <c r="Y217" s="219"/>
      <c r="Z217" s="219"/>
      <c r="AA217" s="219"/>
      <c r="AB217" s="219"/>
      <c r="AC217" s="219"/>
      <c r="AD217" s="219"/>
      <c r="AE217" s="219"/>
      <c r="AF217" s="219"/>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ht="12" hidden="1">
      <c r="A218" s="281"/>
      <c r="B218" s="241" t="str">
        <f>'Annex 5 Process GWP Factors'!B58</f>
        <v>Perfluoropropane (PFC-218)</v>
      </c>
      <c r="C218" s="241" t="str">
        <f t="shared" si="8"/>
        <v>Kyoto: Perfluoropropane (PFC-218)</v>
      </c>
      <c r="D218" s="241"/>
      <c r="E218" s="282">
        <f>'Annex 5 Process GWP Factors'!F58</f>
        <v>7000</v>
      </c>
      <c r="F218" s="219"/>
      <c r="G218" s="219"/>
      <c r="H218" s="219"/>
      <c r="I218" s="219"/>
      <c r="J218" s="219"/>
      <c r="K218" s="219"/>
      <c r="L218" s="219"/>
      <c r="M218" s="219"/>
      <c r="N218" s="219"/>
      <c r="O218" s="219"/>
      <c r="P218" s="219"/>
      <c r="Q218" s="219"/>
      <c r="R218" s="219"/>
      <c r="S218" s="219"/>
      <c r="T218" s="219"/>
      <c r="U218" s="219"/>
      <c r="V218" s="219"/>
      <c r="W218" s="219"/>
      <c r="X218" s="219"/>
      <c r="Y218" s="219"/>
      <c r="Z218" s="219"/>
      <c r="AA218" s="219"/>
      <c r="AB218" s="219"/>
      <c r="AC218" s="219"/>
      <c r="AD218" s="219"/>
      <c r="AE218" s="219"/>
      <c r="AF218" s="219"/>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ht="12" hidden="1">
      <c r="A219" s="281"/>
      <c r="B219" s="241" t="str">
        <f>'Annex 5 Process GWP Factors'!B59</f>
        <v>Perfluorocyclobutane (PFC-318)</v>
      </c>
      <c r="C219" s="241" t="str">
        <f t="shared" si="8"/>
        <v>Kyoto: Perfluorocyclobutane (PFC-318)</v>
      </c>
      <c r="D219" s="241"/>
      <c r="E219" s="282">
        <f>'Annex 5 Process GWP Factors'!F59</f>
        <v>8700</v>
      </c>
      <c r="F219" s="219"/>
      <c r="G219" s="219"/>
      <c r="H219" s="219"/>
      <c r="I219" s="219"/>
      <c r="J219" s="219"/>
      <c r="K219" s="219"/>
      <c r="L219" s="219"/>
      <c r="M219" s="219"/>
      <c r="N219" s="219"/>
      <c r="O219" s="219"/>
      <c r="P219" s="219"/>
      <c r="Q219" s="219"/>
      <c r="R219" s="219"/>
      <c r="S219" s="219"/>
      <c r="T219" s="219"/>
      <c r="U219" s="219"/>
      <c r="V219" s="219"/>
      <c r="W219" s="219"/>
      <c r="X219" s="219"/>
      <c r="Y219" s="219"/>
      <c r="Z219" s="219"/>
      <c r="AA219" s="219"/>
      <c r="AB219" s="219"/>
      <c r="AC219" s="219"/>
      <c r="AD219" s="219"/>
      <c r="AE219" s="219"/>
      <c r="AF219" s="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ht="12" hidden="1">
      <c r="A220" s="281"/>
      <c r="B220" s="241" t="str">
        <f>'Annex 5 Process GWP Factors'!B60</f>
        <v>Perfluorobutane (PFC-3-1-10)</v>
      </c>
      <c r="C220" s="241" t="str">
        <f t="shared" si="8"/>
        <v>Kyoto: Perfluorobutane (PFC-3-1-10)</v>
      </c>
      <c r="D220" s="241"/>
      <c r="E220" s="282">
        <f>'Annex 5 Process GWP Factors'!F60</f>
        <v>7000</v>
      </c>
      <c r="F220" s="219"/>
      <c r="G220" s="219"/>
      <c r="H220" s="219"/>
      <c r="I220" s="219"/>
      <c r="J220" s="219"/>
      <c r="K220" s="219"/>
      <c r="L220" s="219"/>
      <c r="M220" s="219"/>
      <c r="N220" s="219"/>
      <c r="O220" s="219"/>
      <c r="P220" s="219"/>
      <c r="Q220" s="219"/>
      <c r="R220" s="219"/>
      <c r="S220" s="219"/>
      <c r="T220" s="219"/>
      <c r="U220" s="219"/>
      <c r="V220" s="219"/>
      <c r="W220" s="219"/>
      <c r="X220" s="219"/>
      <c r="Y220" s="219"/>
      <c r="Z220" s="219"/>
      <c r="AA220" s="219"/>
      <c r="AB220" s="219"/>
      <c r="AC220" s="219"/>
      <c r="AD220" s="219"/>
      <c r="AE220" s="219"/>
      <c r="AF220" s="219"/>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ht="12" hidden="1">
      <c r="A221" s="281"/>
      <c r="B221" s="241" t="str">
        <f>'Annex 5 Process GWP Factors'!B61</f>
        <v>Perfluoropentane (PFC-4-1-12)</v>
      </c>
      <c r="C221" s="241" t="str">
        <f t="shared" si="8"/>
        <v>Kyoto: Perfluoropentane (PFC-4-1-12)</v>
      </c>
      <c r="D221" s="241"/>
      <c r="E221" s="282">
        <f>'Annex 5 Process GWP Factors'!F61</f>
        <v>7500</v>
      </c>
      <c r="F221" s="219"/>
      <c r="G221" s="219"/>
      <c r="H221" s="219"/>
      <c r="I221" s="219"/>
      <c r="J221" s="219"/>
      <c r="K221" s="219"/>
      <c r="L221" s="219"/>
      <c r="M221" s="219"/>
      <c r="N221" s="219"/>
      <c r="O221" s="219"/>
      <c r="P221" s="219"/>
      <c r="Q221" s="219"/>
      <c r="R221" s="219"/>
      <c r="S221" s="219"/>
      <c r="T221" s="219"/>
      <c r="U221" s="219"/>
      <c r="V221" s="219"/>
      <c r="W221" s="219"/>
      <c r="X221" s="219"/>
      <c r="Y221" s="219"/>
      <c r="Z221" s="219"/>
      <c r="AA221" s="219"/>
      <c r="AB221" s="219"/>
      <c r="AC221" s="219"/>
      <c r="AD221" s="219"/>
      <c r="AE221" s="219"/>
      <c r="AF221" s="219"/>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ht="12" hidden="1">
      <c r="A222" s="281"/>
      <c r="B222" s="241" t="str">
        <f>'Annex 5 Process GWP Factors'!B62</f>
        <v>Perfluorohexane (PFC-5-1-14)</v>
      </c>
      <c r="C222" s="241" t="str">
        <f t="shared" si="8"/>
        <v>Kyoto: Perfluorohexane (PFC-5-1-14)</v>
      </c>
      <c r="D222" s="241"/>
      <c r="E222" s="282">
        <f>'Annex 5 Process GWP Factors'!F62</f>
        <v>7400</v>
      </c>
      <c r="F222" s="219"/>
      <c r="G222" s="219"/>
      <c r="H222" s="219"/>
      <c r="I222" s="219"/>
      <c r="J222" s="219"/>
      <c r="K222" s="219"/>
      <c r="L222" s="219"/>
      <c r="M222" s="219"/>
      <c r="N222" s="219"/>
      <c r="O222" s="219"/>
      <c r="P222" s="219"/>
      <c r="Q222" s="219"/>
      <c r="R222" s="219"/>
      <c r="S222" s="219"/>
      <c r="T222" s="219"/>
      <c r="U222" s="219"/>
      <c r="V222" s="219"/>
      <c r="W222" s="219"/>
      <c r="X222" s="219"/>
      <c r="Y222" s="219"/>
      <c r="Z222" s="219"/>
      <c r="AA222" s="219"/>
      <c r="AB222" s="219"/>
      <c r="AC222" s="219"/>
      <c r="AD222" s="219"/>
      <c r="AE222" s="219"/>
      <c r="AF222" s="219"/>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49" customFormat="1" ht="7" hidden="1">
      <c r="A223" s="283"/>
      <c r="B223" s="284"/>
      <c r="C223" s="284"/>
      <c r="D223" s="284"/>
      <c r="E223" s="285"/>
      <c r="F223" s="248"/>
      <c r="G223" s="248"/>
      <c r="H223" s="248"/>
      <c r="I223" s="248"/>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55"/>
      <c r="AH223" s="255"/>
      <c r="AI223" s="255"/>
      <c r="AJ223" s="255"/>
      <c r="AK223" s="255"/>
      <c r="AL223" s="255"/>
      <c r="AM223" s="255"/>
      <c r="AN223" s="255"/>
      <c r="AO223" s="255"/>
      <c r="AP223" s="255"/>
      <c r="AQ223" s="255"/>
      <c r="AR223" s="255"/>
      <c r="AS223" s="255"/>
      <c r="AT223" s="255"/>
      <c r="AU223" s="255"/>
      <c r="AV223" s="255"/>
      <c r="AW223" s="255"/>
      <c r="AX223" s="255"/>
      <c r="AY223" s="255"/>
      <c r="AZ223" s="255"/>
      <c r="BA223" s="255"/>
      <c r="BB223" s="255"/>
      <c r="BC223" s="255"/>
      <c r="BD223" s="255"/>
      <c r="BE223" s="255"/>
      <c r="BF223" s="255"/>
      <c r="BG223" s="255"/>
      <c r="BH223" s="255"/>
      <c r="BI223" s="255"/>
      <c r="BJ223" s="255"/>
      <c r="BK223" s="255"/>
      <c r="BL223" s="255"/>
      <c r="BM223" s="255"/>
      <c r="BN223" s="255"/>
      <c r="BO223" s="255"/>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255"/>
      <c r="CT223" s="255"/>
      <c r="CU223" s="255"/>
      <c r="CV223" s="255"/>
      <c r="CW223" s="255"/>
      <c r="CX223" s="255"/>
      <c r="CY223" s="255"/>
      <c r="CZ223" s="255"/>
      <c r="DA223" s="255"/>
      <c r="DB223" s="255"/>
      <c r="DC223" s="255"/>
      <c r="DD223" s="255"/>
      <c r="DE223" s="255"/>
      <c r="DF223" s="255"/>
      <c r="DG223" s="255"/>
      <c r="DH223" s="255"/>
      <c r="DI223" s="255"/>
      <c r="DJ223" s="255"/>
      <c r="DK223" s="255"/>
      <c r="DL223" s="255"/>
      <c r="DM223" s="255"/>
      <c r="DN223" s="255"/>
      <c r="DO223" s="255"/>
      <c r="DP223" s="255"/>
      <c r="DQ223" s="255"/>
      <c r="DR223" s="255"/>
      <c r="DS223" s="255"/>
      <c r="DT223" s="255"/>
    </row>
    <row r="224" spans="1:124" ht="12" hidden="1">
      <c r="A224" s="1276" t="s">
        <v>92</v>
      </c>
      <c r="B224" s="241" t="str">
        <f>'Annex 5 Process GWP Factors'!B65</f>
        <v>R404A</v>
      </c>
      <c r="C224" s="241" t="str">
        <f t="shared" ref="C224:C231" si="9">"Kyoto: "&amp;B224</f>
        <v>Kyoto: R404A</v>
      </c>
      <c r="D224" s="241"/>
      <c r="E224" s="282">
        <f>'Annex 5 Process GWP Factors'!F65</f>
        <v>3260</v>
      </c>
      <c r="F224" s="219"/>
      <c r="G224" s="219"/>
      <c r="H224" s="219"/>
      <c r="I224" s="219"/>
      <c r="J224" s="219"/>
      <c r="K224" s="219"/>
      <c r="L224" s="219"/>
      <c r="M224" s="219"/>
      <c r="N224" s="219"/>
      <c r="O224" s="219"/>
      <c r="P224" s="219"/>
      <c r="Q224" s="219"/>
      <c r="R224" s="219"/>
      <c r="S224" s="219"/>
      <c r="T224" s="219"/>
      <c r="U224" s="219"/>
      <c r="V224" s="219"/>
      <c r="W224" s="219"/>
      <c r="X224" s="219"/>
      <c r="Y224" s="219"/>
      <c r="Z224" s="219"/>
      <c r="AA224" s="219"/>
      <c r="AB224" s="219"/>
      <c r="AC224" s="219"/>
      <c r="AD224" s="219"/>
      <c r="AE224" s="219"/>
      <c r="AF224" s="219"/>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ht="12" hidden="1">
      <c r="A225" s="1276"/>
      <c r="B225" s="241" t="str">
        <f>'Annex 5 Process GWP Factors'!B66</f>
        <v>R407A</v>
      </c>
      <c r="C225" s="241" t="str">
        <f>"Kyoto: "&amp;B225</f>
        <v>Kyoto: R407A</v>
      </c>
      <c r="D225" s="241"/>
      <c r="E225" s="282">
        <f>'Annex 5 Process GWP Factors'!F66</f>
        <v>1770</v>
      </c>
      <c r="F225" s="219"/>
      <c r="G225" s="219"/>
      <c r="H225" s="219"/>
      <c r="I225" s="219"/>
      <c r="J225" s="219"/>
      <c r="K225" s="219"/>
      <c r="L225" s="219"/>
      <c r="M225" s="219"/>
      <c r="N225" s="219"/>
      <c r="O225" s="219"/>
      <c r="P225" s="219"/>
      <c r="Q225" s="219"/>
      <c r="R225" s="219"/>
      <c r="S225" s="219"/>
      <c r="T225" s="219"/>
      <c r="U225" s="219"/>
      <c r="V225" s="219"/>
      <c r="W225" s="219"/>
      <c r="X225" s="219"/>
      <c r="Y225" s="219"/>
      <c r="Z225" s="219"/>
      <c r="AA225" s="219"/>
      <c r="AB225" s="219"/>
      <c r="AC225" s="219"/>
      <c r="AD225" s="219"/>
      <c r="AE225" s="219"/>
      <c r="AF225" s="219"/>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24" ht="12" hidden="1">
      <c r="A226" s="1276"/>
      <c r="B226" s="241" t="str">
        <f>'Annex 5 Process GWP Factors'!B67</f>
        <v>R407C</v>
      </c>
      <c r="C226" s="241" t="str">
        <f t="shared" si="9"/>
        <v>Kyoto: R407C</v>
      </c>
      <c r="D226" s="241"/>
      <c r="E226" s="282">
        <f>'Annex 5 Process GWP Factors'!F67</f>
        <v>1525.5</v>
      </c>
      <c r="F226" s="219"/>
      <c r="G226" s="219"/>
      <c r="H226" s="219"/>
      <c r="I226" s="219"/>
      <c r="J226" s="219"/>
      <c r="K226" s="219"/>
      <c r="L226" s="219"/>
      <c r="M226" s="219"/>
      <c r="N226" s="219"/>
      <c r="O226" s="219"/>
      <c r="P226" s="219"/>
      <c r="Q226" s="219"/>
      <c r="R226" s="219"/>
      <c r="S226" s="219"/>
      <c r="T226" s="219"/>
      <c r="U226" s="219"/>
      <c r="V226" s="219"/>
      <c r="W226" s="219"/>
      <c r="X226" s="219"/>
      <c r="Y226" s="219"/>
      <c r="Z226" s="219"/>
      <c r="AA226" s="219"/>
      <c r="AB226" s="219"/>
      <c r="AC226" s="219"/>
      <c r="AD226" s="219"/>
      <c r="AE226" s="219"/>
      <c r="AF226" s="219"/>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ht="12" hidden="1">
      <c r="A227" s="782"/>
      <c r="B227" s="241" t="str">
        <f>'Annex 5 Process GWP Factors'!B68</f>
        <v>R407F</v>
      </c>
      <c r="C227" s="241" t="str">
        <f>"Kyoto: "&amp;B227</f>
        <v>Kyoto: R407F</v>
      </c>
      <c r="D227" s="241"/>
      <c r="E227" s="282">
        <f>'Annex 5 Process GWP Factors'!F68</f>
        <v>1555</v>
      </c>
      <c r="F227" s="219"/>
      <c r="G227" s="219"/>
      <c r="H227" s="219"/>
      <c r="I227" s="219"/>
      <c r="J227" s="219"/>
      <c r="K227" s="219"/>
      <c r="L227" s="219"/>
      <c r="M227" s="219"/>
      <c r="N227" s="219"/>
      <c r="O227" s="219"/>
      <c r="P227" s="219"/>
      <c r="Q227" s="219"/>
      <c r="R227" s="219"/>
      <c r="S227" s="219"/>
      <c r="T227" s="219"/>
      <c r="U227" s="219"/>
      <c r="V227" s="219"/>
      <c r="W227" s="219"/>
      <c r="X227" s="219"/>
      <c r="Y227" s="219"/>
      <c r="Z227" s="219"/>
      <c r="AA227" s="219"/>
      <c r="AB227" s="219"/>
      <c r="AC227" s="219"/>
      <c r="AD227" s="219"/>
      <c r="AE227" s="219"/>
      <c r="AF227" s="219"/>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ht="12" hidden="1">
      <c r="A228" s="782"/>
      <c r="B228" s="241" t="str">
        <f>'Annex 5 Process GWP Factors'!B69</f>
        <v>R408A</v>
      </c>
      <c r="C228" s="241" t="str">
        <f t="shared" si="9"/>
        <v>Kyoto: R408A</v>
      </c>
      <c r="D228" s="241"/>
      <c r="E228" s="282">
        <f>'Annex 5 Process GWP Factors'!F69</f>
        <v>2794.7</v>
      </c>
      <c r="F228" s="219"/>
      <c r="G228" s="219"/>
      <c r="H228" s="219"/>
      <c r="I228" s="219"/>
      <c r="J228" s="219"/>
      <c r="K228" s="219"/>
      <c r="L228" s="219"/>
      <c r="M228" s="219"/>
      <c r="N228" s="219"/>
      <c r="O228" s="219"/>
      <c r="P228" s="219"/>
      <c r="Q228" s="219"/>
      <c r="R228" s="219"/>
      <c r="S228" s="219"/>
      <c r="T228" s="219"/>
      <c r="U228" s="219"/>
      <c r="V228" s="219"/>
      <c r="W228" s="219"/>
      <c r="X228" s="219"/>
      <c r="Y228" s="219"/>
      <c r="Z228" s="219"/>
      <c r="AA228" s="219"/>
      <c r="AB228" s="219"/>
      <c r="AC228" s="219"/>
      <c r="AD228" s="219"/>
      <c r="AE228" s="219"/>
      <c r="AF228" s="219"/>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24" ht="12" hidden="1">
      <c r="A229" s="782"/>
      <c r="B229" s="241" t="str">
        <f>'Annex 5 Process GWP Factors'!B70</f>
        <v>R410A</v>
      </c>
      <c r="C229" s="241" t="str">
        <f t="shared" si="9"/>
        <v>Kyoto: R410A</v>
      </c>
      <c r="D229" s="241"/>
      <c r="E229" s="282">
        <f>'Annex 5 Process GWP Factors'!F70</f>
        <v>1725</v>
      </c>
      <c r="F229" s="219"/>
      <c r="G229" s="219"/>
      <c r="H229" s="219"/>
      <c r="I229" s="219"/>
      <c r="J229" s="219"/>
      <c r="K229" s="219"/>
      <c r="L229" s="219"/>
      <c r="M229" s="219"/>
      <c r="N229" s="219"/>
      <c r="O229" s="219"/>
      <c r="P229" s="219"/>
      <c r="Q229" s="219"/>
      <c r="R229" s="219"/>
      <c r="S229" s="219"/>
      <c r="T229" s="219"/>
      <c r="U229" s="219"/>
      <c r="V229" s="219"/>
      <c r="W229" s="219"/>
      <c r="X229" s="219"/>
      <c r="Y229" s="219"/>
      <c r="Z229" s="219"/>
      <c r="AA229" s="219"/>
      <c r="AB229" s="219"/>
      <c r="AC229" s="219"/>
      <c r="AD229" s="219"/>
      <c r="AE229" s="219"/>
      <c r="AF229" s="21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24" ht="12" hidden="1">
      <c r="A230" s="782"/>
      <c r="B230" s="241" t="str">
        <f>'Annex 5 Process GWP Factors'!B71</f>
        <v>R507</v>
      </c>
      <c r="C230" s="241" t="str">
        <f t="shared" si="9"/>
        <v>Kyoto: R507</v>
      </c>
      <c r="D230" s="241"/>
      <c r="E230" s="282">
        <f>'Annex 5 Process GWP Factors'!F71</f>
        <v>3300</v>
      </c>
      <c r="F230" s="219"/>
      <c r="G230" s="219"/>
      <c r="H230" s="219"/>
      <c r="I230" s="219"/>
      <c r="J230" s="219"/>
      <c r="K230" s="219"/>
      <c r="L230" s="219"/>
      <c r="M230" s="219"/>
      <c r="N230" s="219"/>
      <c r="O230" s="219"/>
      <c r="P230" s="219"/>
      <c r="Q230" s="219"/>
      <c r="R230" s="219"/>
      <c r="S230" s="219"/>
      <c r="T230" s="219"/>
      <c r="U230" s="219"/>
      <c r="V230" s="219"/>
      <c r="W230" s="219"/>
      <c r="X230" s="219"/>
      <c r="Y230" s="219"/>
      <c r="Z230" s="219"/>
      <c r="AA230" s="219"/>
      <c r="AB230" s="219"/>
      <c r="AC230" s="219"/>
      <c r="AD230" s="219"/>
      <c r="AE230" s="219"/>
      <c r="AF230" s="219"/>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24" ht="12" hidden="1">
      <c r="A231" s="782"/>
      <c r="B231" s="241" t="str">
        <f>'Annex 5 Process GWP Factors'!B72</f>
        <v>R508B</v>
      </c>
      <c r="C231" s="241" t="str">
        <f t="shared" si="9"/>
        <v>Kyoto: R508B</v>
      </c>
      <c r="D231" s="241"/>
      <c r="E231" s="282">
        <f>'Annex 5 Process GWP Factors'!F72</f>
        <v>10350</v>
      </c>
      <c r="F231" s="219"/>
      <c r="G231" s="219"/>
      <c r="H231" s="219"/>
      <c r="I231" s="219"/>
      <c r="J231" s="219"/>
      <c r="K231" s="219"/>
      <c r="L231" s="219"/>
      <c r="M231" s="219"/>
      <c r="N231" s="219"/>
      <c r="O231" s="219"/>
      <c r="P231" s="219"/>
      <c r="Q231" s="219"/>
      <c r="R231" s="219"/>
      <c r="S231" s="219"/>
      <c r="T231" s="219"/>
      <c r="U231" s="219"/>
      <c r="V231" s="219"/>
      <c r="W231" s="219"/>
      <c r="X231" s="219"/>
      <c r="Y231" s="219"/>
      <c r="Z231" s="219"/>
      <c r="AA231" s="219"/>
      <c r="AB231" s="219"/>
      <c r="AC231" s="219"/>
      <c r="AD231" s="219"/>
      <c r="AE231" s="219"/>
      <c r="AF231" s="219"/>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24" s="249" customFormat="1" ht="7" hidden="1">
      <c r="A232" s="283"/>
      <c r="B232" s="284"/>
      <c r="C232" s="284"/>
      <c r="D232" s="284"/>
      <c r="E232" s="285"/>
      <c r="F232" s="248"/>
      <c r="G232" s="248"/>
      <c r="H232" s="248"/>
      <c r="I232" s="248"/>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55"/>
      <c r="AH232" s="255"/>
      <c r="AI232" s="255"/>
      <c r="AJ232" s="255"/>
      <c r="AK232" s="255"/>
      <c r="AL232" s="255"/>
      <c r="AM232" s="255"/>
      <c r="AN232" s="255"/>
      <c r="AO232" s="255"/>
      <c r="AP232" s="255"/>
      <c r="AQ232" s="255"/>
      <c r="AR232" s="255"/>
      <c r="AS232" s="255"/>
      <c r="AT232" s="255"/>
      <c r="AU232" s="255"/>
      <c r="AV232" s="255"/>
      <c r="AW232" s="255"/>
      <c r="AX232" s="255"/>
      <c r="AY232" s="255"/>
      <c r="AZ232" s="255"/>
      <c r="BA232" s="255"/>
      <c r="BB232" s="255"/>
      <c r="BC232" s="255"/>
      <c r="BD232" s="255"/>
      <c r="BE232" s="255"/>
      <c r="BF232" s="255"/>
      <c r="BG232" s="255"/>
      <c r="BH232" s="255"/>
      <c r="BI232" s="255"/>
      <c r="BJ232" s="255"/>
      <c r="BK232" s="255"/>
      <c r="BL232" s="255"/>
      <c r="BM232" s="255"/>
      <c r="BN232" s="255"/>
      <c r="BO232" s="255"/>
      <c r="BP232" s="255"/>
      <c r="BQ232" s="255"/>
      <c r="BR232" s="255"/>
      <c r="BS232" s="255"/>
      <c r="BT232" s="255"/>
      <c r="BU232" s="255"/>
      <c r="BV232" s="255"/>
      <c r="BW232" s="255"/>
      <c r="BX232" s="255"/>
      <c r="BY232" s="255"/>
      <c r="BZ232" s="255"/>
      <c r="CA232" s="255"/>
      <c r="CB232" s="255"/>
      <c r="CC232" s="255"/>
      <c r="CD232" s="255"/>
      <c r="CE232" s="255"/>
      <c r="CF232" s="255"/>
      <c r="CG232" s="255"/>
      <c r="CH232" s="255"/>
      <c r="CI232" s="255"/>
      <c r="CJ232" s="255"/>
      <c r="CK232" s="255"/>
      <c r="CL232" s="255"/>
      <c r="CM232" s="255"/>
      <c r="CN232" s="255"/>
      <c r="CO232" s="255"/>
      <c r="CP232" s="255"/>
      <c r="CQ232" s="255"/>
      <c r="CR232" s="255"/>
      <c r="CS232" s="255"/>
      <c r="CT232" s="255"/>
      <c r="CU232" s="255"/>
      <c r="CV232" s="255"/>
      <c r="CW232" s="255"/>
      <c r="CX232" s="255"/>
      <c r="CY232" s="255"/>
      <c r="CZ232" s="255"/>
      <c r="DA232" s="255"/>
      <c r="DB232" s="255"/>
      <c r="DC232" s="255"/>
      <c r="DD232" s="255"/>
      <c r="DE232" s="255"/>
      <c r="DF232" s="255"/>
      <c r="DG232" s="255"/>
      <c r="DH232" s="255"/>
      <c r="DI232" s="255"/>
      <c r="DJ232" s="255"/>
      <c r="DK232" s="255"/>
      <c r="DL232" s="255"/>
      <c r="DM232" s="255"/>
      <c r="DN232" s="255"/>
      <c r="DO232" s="255"/>
      <c r="DP232" s="255"/>
      <c r="DQ232" s="255"/>
      <c r="DR232" s="255"/>
      <c r="DS232" s="255"/>
      <c r="DT232" s="255"/>
    </row>
    <row r="233" spans="1:124" ht="12" hidden="1">
      <c r="A233" s="281" t="s">
        <v>93</v>
      </c>
      <c r="B233" s="241" t="str">
        <f>'Annex 5 Process GWP Factors'!B82</f>
        <v>CFC-11/R11 = Trichlorofluoromethane</v>
      </c>
      <c r="C233" s="241" t="str">
        <f t="shared" ref="C233:C245" si="10">"Non-Kyoto: "&amp;B233</f>
        <v>Non-Kyoto: CFC-11/R11 = Trichlorofluoromethane</v>
      </c>
      <c r="D233" s="241"/>
      <c r="E233" s="282">
        <f>'Annex 5 Process GWP Factors'!F82</f>
        <v>4750</v>
      </c>
      <c r="F233" s="219"/>
      <c r="G233" s="219"/>
      <c r="H233" s="219"/>
      <c r="I233" s="219"/>
      <c r="J233" s="219"/>
      <c r="K233" s="219"/>
      <c r="L233" s="219"/>
      <c r="M233" s="219"/>
      <c r="N233" s="219"/>
      <c r="O233" s="219"/>
      <c r="P233" s="219"/>
      <c r="Q233" s="219"/>
      <c r="R233" s="219"/>
      <c r="S233" s="219"/>
      <c r="T233" s="219"/>
      <c r="U233" s="219"/>
      <c r="V233" s="219"/>
      <c r="W233" s="219"/>
      <c r="X233" s="219"/>
      <c r="Y233" s="219"/>
      <c r="Z233" s="219"/>
      <c r="AA233" s="219"/>
      <c r="AB233" s="219"/>
      <c r="AC233" s="219"/>
      <c r="AD233" s="219"/>
      <c r="AE233" s="219"/>
      <c r="AF233" s="219"/>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row>
    <row r="234" spans="1:124" ht="12" hidden="1">
      <c r="A234" s="281"/>
      <c r="B234" s="241" t="str">
        <f>'Annex 5 Process GWP Factors'!B83</f>
        <v>CFC-12/R12 = Dichlorodifluoromethane</v>
      </c>
      <c r="C234" s="241" t="str">
        <f t="shared" si="10"/>
        <v>Non-Kyoto: CFC-12/R12 = Dichlorodifluoromethane</v>
      </c>
      <c r="D234" s="241"/>
      <c r="E234" s="282">
        <f>'Annex 5 Process GWP Factors'!F83</f>
        <v>10900</v>
      </c>
      <c r="F234" s="219"/>
      <c r="G234" s="219"/>
      <c r="H234" s="219"/>
      <c r="I234" s="219"/>
      <c r="J234" s="219"/>
      <c r="K234" s="219"/>
      <c r="L234" s="219"/>
      <c r="M234" s="219"/>
      <c r="N234" s="219"/>
      <c r="O234" s="219"/>
      <c r="P234" s="219"/>
      <c r="Q234" s="219"/>
      <c r="R234" s="219"/>
      <c r="S234" s="219"/>
      <c r="T234" s="219"/>
      <c r="U234" s="219"/>
      <c r="V234" s="219"/>
      <c r="W234" s="219"/>
      <c r="X234" s="219"/>
      <c r="Y234" s="219"/>
      <c r="Z234" s="219"/>
      <c r="AA234" s="219"/>
      <c r="AB234" s="219"/>
      <c r="AC234" s="219"/>
      <c r="AD234" s="219"/>
      <c r="AE234" s="219"/>
      <c r="AF234" s="219"/>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row>
    <row r="235" spans="1:124" ht="12" hidden="1">
      <c r="A235" s="281"/>
      <c r="B235" s="241" t="str">
        <f>'Annex 5 Process GWP Factors'!B84</f>
        <v>CFC-13</v>
      </c>
      <c r="C235" s="241" t="str">
        <f t="shared" si="10"/>
        <v>Non-Kyoto: CFC-13</v>
      </c>
      <c r="D235" s="241"/>
      <c r="E235" s="282">
        <f>'Annex 5 Process GWP Factors'!F84</f>
        <v>14400</v>
      </c>
      <c r="F235" s="219"/>
      <c r="G235" s="219"/>
      <c r="H235" s="219"/>
      <c r="I235" s="219"/>
      <c r="J235" s="219"/>
      <c r="K235" s="219"/>
      <c r="L235" s="219"/>
      <c r="M235" s="219"/>
      <c r="N235" s="219"/>
      <c r="O235" s="219"/>
      <c r="P235" s="219"/>
      <c r="Q235" s="219"/>
      <c r="R235" s="219"/>
      <c r="S235" s="219"/>
      <c r="T235" s="219"/>
      <c r="U235" s="219"/>
      <c r="V235" s="219"/>
      <c r="W235" s="219"/>
      <c r="X235" s="219"/>
      <c r="Y235" s="219"/>
      <c r="Z235" s="219"/>
      <c r="AA235" s="219"/>
      <c r="AB235" s="219"/>
      <c r="AC235" s="219"/>
      <c r="AD235" s="219"/>
      <c r="AE235" s="219"/>
      <c r="AF235" s="219"/>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row>
    <row r="236" spans="1:124" ht="12" hidden="1">
      <c r="A236" s="281"/>
      <c r="B236" s="241" t="str">
        <f>'Annex 5 Process GWP Factors'!B85</f>
        <v>CFC-113</v>
      </c>
      <c r="C236" s="241" t="str">
        <f t="shared" si="10"/>
        <v>Non-Kyoto: CFC-113</v>
      </c>
      <c r="D236" s="241"/>
      <c r="E236" s="282">
        <f>'Annex 5 Process GWP Factors'!F85</f>
        <v>6130</v>
      </c>
      <c r="F236" s="219"/>
      <c r="G236" s="219"/>
      <c r="H236" s="219"/>
      <c r="I236" s="219"/>
      <c r="J236" s="219"/>
      <c r="K236" s="219"/>
      <c r="L236" s="219"/>
      <c r="M236" s="219"/>
      <c r="N236" s="219"/>
      <c r="O236" s="219"/>
      <c r="P236" s="219"/>
      <c r="Q236" s="219"/>
      <c r="R236" s="219"/>
      <c r="S236" s="219"/>
      <c r="T236" s="219"/>
      <c r="U236" s="219"/>
      <c r="V236" s="219"/>
      <c r="W236" s="219"/>
      <c r="X236" s="219"/>
      <c r="Y236" s="219"/>
      <c r="Z236" s="219"/>
      <c r="AA236" s="219"/>
      <c r="AB236" s="219"/>
      <c r="AC236" s="219"/>
      <c r="AD236" s="219"/>
      <c r="AE236" s="219"/>
      <c r="AF236" s="219"/>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row>
    <row r="237" spans="1:124" ht="12" hidden="1">
      <c r="A237" s="281"/>
      <c r="B237" s="241" t="str">
        <f>'Annex 5 Process GWP Factors'!B86</f>
        <v>CFC-114</v>
      </c>
      <c r="C237" s="241" t="str">
        <f t="shared" si="10"/>
        <v>Non-Kyoto: CFC-114</v>
      </c>
      <c r="D237" s="241"/>
      <c r="E237" s="282">
        <f>'Annex 5 Process GWP Factors'!F86</f>
        <v>10000</v>
      </c>
      <c r="F237" s="219"/>
      <c r="G237" s="219"/>
      <c r="H237" s="219"/>
      <c r="I237" s="219"/>
      <c r="J237" s="219"/>
      <c r="K237" s="219"/>
      <c r="L237" s="219"/>
      <c r="M237" s="219"/>
      <c r="N237" s="219"/>
      <c r="O237" s="219"/>
      <c r="P237" s="219"/>
      <c r="Q237" s="219"/>
      <c r="R237" s="219"/>
      <c r="S237" s="219"/>
      <c r="T237" s="219"/>
      <c r="U237" s="219"/>
      <c r="V237" s="219"/>
      <c r="W237" s="219"/>
      <c r="X237" s="219"/>
      <c r="Y237" s="219"/>
      <c r="Z237" s="219"/>
      <c r="AA237" s="219"/>
      <c r="AB237" s="219"/>
      <c r="AC237" s="219"/>
      <c r="AD237" s="219"/>
      <c r="AE237" s="219"/>
      <c r="AF237" s="219"/>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ht="12" hidden="1">
      <c r="A238" s="281"/>
      <c r="B238" s="241" t="str">
        <f>'Annex 5 Process GWP Factors'!B87</f>
        <v>CFC-115</v>
      </c>
      <c r="C238" s="241" t="str">
        <f t="shared" si="10"/>
        <v>Non-Kyoto: CFC-115</v>
      </c>
      <c r="D238" s="241"/>
      <c r="E238" s="282">
        <f>'Annex 5 Process GWP Factors'!F87</f>
        <v>7370</v>
      </c>
      <c r="F238" s="219"/>
      <c r="G238" s="219"/>
      <c r="H238" s="219"/>
      <c r="I238" s="219"/>
      <c r="J238" s="219"/>
      <c r="K238" s="219"/>
      <c r="L238" s="219"/>
      <c r="M238" s="219"/>
      <c r="N238" s="219"/>
      <c r="O238" s="219"/>
      <c r="P238" s="219"/>
      <c r="Q238" s="219"/>
      <c r="R238" s="219"/>
      <c r="S238" s="219"/>
      <c r="T238" s="219"/>
      <c r="U238" s="219"/>
      <c r="V238" s="219"/>
      <c r="W238" s="219"/>
      <c r="X238" s="219"/>
      <c r="Y238" s="219"/>
      <c r="Z238" s="219"/>
      <c r="AA238" s="219"/>
      <c r="AB238" s="219"/>
      <c r="AC238" s="219"/>
      <c r="AD238" s="219"/>
      <c r="AE238" s="219"/>
      <c r="AF238" s="219"/>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row>
    <row r="239" spans="1:124" ht="12" hidden="1">
      <c r="A239" s="281"/>
      <c r="B239" s="241" t="str">
        <f>'Annex 5 Process GWP Factors'!B94</f>
        <v>HCFC-22/R22 = Chlorodifluoromethane</v>
      </c>
      <c r="C239" s="241" t="str">
        <f t="shared" si="10"/>
        <v>Non-Kyoto: HCFC-22/R22 = Chlorodifluoromethane</v>
      </c>
      <c r="D239" s="241"/>
      <c r="E239" s="282">
        <f>'Annex 5 Process GWP Factors'!F94</f>
        <v>1810</v>
      </c>
      <c r="F239" s="219"/>
      <c r="G239" s="219"/>
      <c r="H239" s="219"/>
      <c r="I239" s="219"/>
      <c r="J239" s="219"/>
      <c r="K239" s="219"/>
      <c r="L239" s="219"/>
      <c r="M239" s="219"/>
      <c r="N239" s="219"/>
      <c r="O239" s="219"/>
      <c r="P239" s="219"/>
      <c r="Q239" s="219"/>
      <c r="R239" s="219"/>
      <c r="S239" s="219"/>
      <c r="T239" s="219"/>
      <c r="U239" s="219"/>
      <c r="V239" s="219"/>
      <c r="W239" s="219"/>
      <c r="X239" s="219"/>
      <c r="Y239" s="219"/>
      <c r="Z239" s="219"/>
      <c r="AA239" s="219"/>
      <c r="AB239" s="219"/>
      <c r="AC239" s="219"/>
      <c r="AD239" s="219"/>
      <c r="AE239" s="219"/>
      <c r="AF239" s="21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ht="12" hidden="1">
      <c r="A240" s="281"/>
      <c r="B240" s="241" t="str">
        <f>'Annex 5 Process GWP Factors'!B95</f>
        <v>HCFC-123</v>
      </c>
      <c r="C240" s="241" t="str">
        <f t="shared" si="10"/>
        <v>Non-Kyoto: HCFC-123</v>
      </c>
      <c r="D240" s="241"/>
      <c r="E240" s="282">
        <f>'Annex 5 Process GWP Factors'!F95</f>
        <v>77</v>
      </c>
      <c r="F240" s="219"/>
      <c r="G240" s="219"/>
      <c r="H240" s="219"/>
      <c r="I240" s="219"/>
      <c r="J240" s="219"/>
      <c r="K240" s="219"/>
      <c r="L240" s="219"/>
      <c r="M240" s="219"/>
      <c r="N240" s="219"/>
      <c r="O240" s="219"/>
      <c r="P240" s="219"/>
      <c r="Q240" s="219"/>
      <c r="R240" s="219"/>
      <c r="S240" s="219"/>
      <c r="T240" s="219"/>
      <c r="U240" s="219"/>
      <c r="V240" s="219"/>
      <c r="W240" s="219"/>
      <c r="X240" s="219"/>
      <c r="Y240" s="219"/>
      <c r="Z240" s="219"/>
      <c r="AA240" s="219"/>
      <c r="AB240" s="219"/>
      <c r="AC240" s="219"/>
      <c r="AD240" s="219"/>
      <c r="AE240" s="219"/>
      <c r="AF240" s="219"/>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ht="12" hidden="1">
      <c r="A241" s="281"/>
      <c r="B241" s="241" t="str">
        <f>'Annex 5 Process GWP Factors'!B96</f>
        <v>HCFC-124</v>
      </c>
      <c r="C241" s="241" t="str">
        <f t="shared" si="10"/>
        <v>Non-Kyoto: HCFC-124</v>
      </c>
      <c r="D241" s="241"/>
      <c r="E241" s="282">
        <f>'Annex 5 Process GWP Factors'!F96</f>
        <v>609</v>
      </c>
      <c r="F241" s="219"/>
      <c r="G241" s="219"/>
      <c r="H241" s="219"/>
      <c r="I241" s="219"/>
      <c r="J241" s="219"/>
      <c r="K241" s="219"/>
      <c r="L241" s="219"/>
      <c r="M241" s="219"/>
      <c r="N241" s="219"/>
      <c r="O241" s="219"/>
      <c r="P241" s="219"/>
      <c r="Q241" s="219"/>
      <c r="R241" s="219"/>
      <c r="S241" s="219"/>
      <c r="T241" s="219"/>
      <c r="U241" s="219"/>
      <c r="V241" s="219"/>
      <c r="W241" s="219"/>
      <c r="X241" s="219"/>
      <c r="Y241" s="219"/>
      <c r="Z241" s="219"/>
      <c r="AA241" s="219"/>
      <c r="AB241" s="219"/>
      <c r="AC241" s="219"/>
      <c r="AD241" s="219"/>
      <c r="AE241" s="219"/>
      <c r="AF241" s="219"/>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ht="12" hidden="1">
      <c r="A242" s="281"/>
      <c r="B242" s="241" t="str">
        <f>'Annex 5 Process GWP Factors'!B97</f>
        <v>HCFC-141b</v>
      </c>
      <c r="C242" s="241" t="str">
        <f t="shared" si="10"/>
        <v>Non-Kyoto: HCFC-141b</v>
      </c>
      <c r="D242" s="241"/>
      <c r="E242" s="282">
        <f>'Annex 5 Process GWP Factors'!F97</f>
        <v>725</v>
      </c>
      <c r="F242" s="219"/>
      <c r="G242" s="219"/>
      <c r="H242" s="219"/>
      <c r="I242" s="219"/>
      <c r="J242" s="219"/>
      <c r="K242" s="219"/>
      <c r="L242" s="219"/>
      <c r="M242" s="219"/>
      <c r="N242" s="219"/>
      <c r="O242" s="219"/>
      <c r="P242" s="219"/>
      <c r="Q242" s="219"/>
      <c r="R242" s="219"/>
      <c r="S242" s="219"/>
      <c r="T242" s="219"/>
      <c r="U242" s="219"/>
      <c r="V242" s="219"/>
      <c r="W242" s="219"/>
      <c r="X242" s="219"/>
      <c r="Y242" s="219"/>
      <c r="Z242" s="219"/>
      <c r="AA242" s="219"/>
      <c r="AB242" s="219"/>
      <c r="AC242" s="219"/>
      <c r="AD242" s="219"/>
      <c r="AE242" s="219"/>
      <c r="AF242" s="219"/>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ht="12" hidden="1">
      <c r="A243" s="281"/>
      <c r="B243" s="241" t="str">
        <f>'Annex 5 Process GWP Factors'!B98</f>
        <v>HCFC-142b</v>
      </c>
      <c r="C243" s="241" t="str">
        <f t="shared" si="10"/>
        <v>Non-Kyoto: HCFC-142b</v>
      </c>
      <c r="D243" s="241"/>
      <c r="E243" s="282">
        <f>'Annex 5 Process GWP Factors'!F98</f>
        <v>2310</v>
      </c>
      <c r="F243" s="219"/>
      <c r="G243" s="219"/>
      <c r="H243" s="219"/>
      <c r="I243" s="219"/>
      <c r="J243" s="219"/>
      <c r="K243" s="219"/>
      <c r="L243" s="219"/>
      <c r="M243" s="219"/>
      <c r="N243" s="219"/>
      <c r="O243" s="219"/>
      <c r="P243" s="219"/>
      <c r="Q243" s="219"/>
      <c r="R243" s="219"/>
      <c r="S243" s="219"/>
      <c r="T243" s="219"/>
      <c r="U243" s="219"/>
      <c r="V243" s="219"/>
      <c r="W243" s="219"/>
      <c r="X243" s="219"/>
      <c r="Y243" s="219"/>
      <c r="Z243" s="219"/>
      <c r="AA243" s="219"/>
      <c r="AB243" s="219"/>
      <c r="AC243" s="219"/>
      <c r="AD243" s="219"/>
      <c r="AE243" s="219"/>
      <c r="AF243" s="219"/>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ht="12" hidden="1">
      <c r="A244" s="281"/>
      <c r="B244" s="241" t="str">
        <f>'Annex 5 Process GWP Factors'!B99</f>
        <v xml:space="preserve">HCFC-225ca  </v>
      </c>
      <c r="C244" s="241" t="str">
        <f t="shared" si="10"/>
        <v xml:space="preserve">Non-Kyoto: HCFC-225ca  </v>
      </c>
      <c r="D244" s="241"/>
      <c r="E244" s="282">
        <f>'Annex 5 Process GWP Factors'!F99</f>
        <v>122</v>
      </c>
      <c r="F244" s="219"/>
      <c r="G244" s="219"/>
      <c r="H244" s="219"/>
      <c r="I244" s="219"/>
      <c r="J244" s="219"/>
      <c r="K244" s="219"/>
      <c r="L244" s="219"/>
      <c r="M244" s="219"/>
      <c r="N244" s="219"/>
      <c r="O244" s="219"/>
      <c r="P244" s="219"/>
      <c r="Q244" s="219"/>
      <c r="R244" s="219"/>
      <c r="S244" s="219"/>
      <c r="T244" s="219"/>
      <c r="U244" s="219"/>
      <c r="V244" s="219"/>
      <c r="W244" s="219"/>
      <c r="X244" s="219"/>
      <c r="Y244" s="219"/>
      <c r="Z244" s="219"/>
      <c r="AA244" s="219"/>
      <c r="AB244" s="219"/>
      <c r="AC244" s="219"/>
      <c r="AD244" s="219"/>
      <c r="AE244" s="219"/>
      <c r="AF244" s="219"/>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ht="12" hidden="1">
      <c r="A245" s="281"/>
      <c r="B245" s="241" t="str">
        <f>'Annex 5 Process GWP Factors'!B100</f>
        <v xml:space="preserve">HCFC-225cb  </v>
      </c>
      <c r="C245" s="241" t="str">
        <f t="shared" si="10"/>
        <v xml:space="preserve">Non-Kyoto: HCFC-225cb  </v>
      </c>
      <c r="D245" s="241"/>
      <c r="E245" s="282">
        <f>'Annex 5 Process GWP Factors'!F100</f>
        <v>595</v>
      </c>
      <c r="F245" s="219"/>
      <c r="G245" s="219"/>
      <c r="H245" s="219"/>
      <c r="I245" s="219"/>
      <c r="J245" s="219"/>
      <c r="K245" s="219"/>
      <c r="L245" s="219"/>
      <c r="M245" s="219"/>
      <c r="N245" s="219"/>
      <c r="O245" s="219"/>
      <c r="P245" s="219"/>
      <c r="Q245" s="219"/>
      <c r="R245" s="219"/>
      <c r="S245" s="219"/>
      <c r="T245" s="219"/>
      <c r="U245" s="219"/>
      <c r="V245" s="219"/>
      <c r="W245" s="219"/>
      <c r="X245" s="219"/>
      <c r="Y245" s="219"/>
      <c r="Z245" s="219"/>
      <c r="AA245" s="219"/>
      <c r="AB245" s="219"/>
      <c r="AC245" s="219"/>
      <c r="AD245" s="219"/>
      <c r="AE245" s="219"/>
      <c r="AF245" s="219"/>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49" customFormat="1" ht="7" hidden="1">
      <c r="A246" s="283"/>
      <c r="B246" s="284"/>
      <c r="C246" s="284"/>
      <c r="D246" s="284"/>
      <c r="E246" s="285"/>
      <c r="F246" s="248"/>
      <c r="G246" s="248"/>
      <c r="H246" s="248"/>
      <c r="I246" s="248"/>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55"/>
      <c r="AH246" s="255"/>
      <c r="AI246" s="255"/>
      <c r="AJ246" s="255"/>
      <c r="AK246" s="255"/>
      <c r="AL246" s="255"/>
      <c r="AM246" s="255"/>
      <c r="AN246" s="255"/>
      <c r="AO246" s="255"/>
      <c r="AP246" s="255"/>
      <c r="AQ246" s="255"/>
      <c r="AR246" s="255"/>
      <c r="AS246" s="255"/>
      <c r="AT246" s="255"/>
      <c r="AU246" s="255"/>
      <c r="AV246" s="255"/>
      <c r="AW246" s="255"/>
      <c r="AX246" s="255"/>
      <c r="AY246" s="255"/>
      <c r="AZ246" s="255"/>
      <c r="BA246" s="255"/>
      <c r="BB246" s="255"/>
      <c r="BC246" s="255"/>
      <c r="BD246" s="255"/>
      <c r="BE246" s="255"/>
      <c r="BF246" s="255"/>
      <c r="BG246" s="255"/>
      <c r="BH246" s="255"/>
      <c r="BI246" s="255"/>
      <c r="BJ246" s="255"/>
      <c r="BK246" s="255"/>
      <c r="BL246" s="255"/>
      <c r="BM246" s="255"/>
      <c r="BN246" s="255"/>
      <c r="BO246" s="255"/>
      <c r="BP246" s="255"/>
      <c r="BQ246" s="255"/>
      <c r="BR246" s="255"/>
      <c r="BS246" s="255"/>
      <c r="BT246" s="255"/>
      <c r="BU246" s="255"/>
      <c r="BV246" s="255"/>
      <c r="BW246" s="255"/>
      <c r="BX246" s="255"/>
      <c r="BY246" s="255"/>
      <c r="BZ246" s="255"/>
      <c r="CA246" s="255"/>
      <c r="CB246" s="255"/>
      <c r="CC246" s="255"/>
      <c r="CD246" s="255"/>
      <c r="CE246" s="255"/>
      <c r="CF246" s="255"/>
      <c r="CG246" s="255"/>
      <c r="CH246" s="255"/>
      <c r="CI246" s="255"/>
      <c r="CJ246" s="255"/>
      <c r="CK246" s="255"/>
      <c r="CL246" s="255"/>
      <c r="CM246" s="255"/>
      <c r="CN246" s="255"/>
      <c r="CO246" s="255"/>
      <c r="CP246" s="255"/>
      <c r="CQ246" s="255"/>
      <c r="CR246" s="255"/>
      <c r="CS246" s="255"/>
      <c r="CT246" s="255"/>
      <c r="CU246" s="255"/>
      <c r="CV246" s="255"/>
      <c r="CW246" s="255"/>
      <c r="CX246" s="255"/>
      <c r="CY246" s="255"/>
      <c r="CZ246" s="255"/>
      <c r="DA246" s="255"/>
      <c r="DB246" s="255"/>
      <c r="DC246" s="255"/>
      <c r="DD246" s="255"/>
      <c r="DE246" s="255"/>
      <c r="DF246" s="255"/>
      <c r="DG246" s="255"/>
      <c r="DH246" s="255"/>
      <c r="DI246" s="255"/>
      <c r="DJ246" s="255"/>
      <c r="DK246" s="255"/>
      <c r="DL246" s="255"/>
      <c r="DM246" s="255"/>
      <c r="DN246" s="255"/>
      <c r="DO246" s="255"/>
      <c r="DP246" s="255"/>
      <c r="DQ246" s="255"/>
      <c r="DR246" s="255"/>
      <c r="DS246" s="255"/>
      <c r="DT246" s="255"/>
    </row>
    <row r="247" spans="1:124" ht="12" hidden="1">
      <c r="A247" s="782" t="s">
        <v>94</v>
      </c>
      <c r="B247" s="241" t="str">
        <f>'Annex 5 Process GWP Factors'!B103</f>
        <v xml:space="preserve">PFC-9-1-18  </v>
      </c>
      <c r="C247" s="241" t="str">
        <f>"Non-Kyoto: "&amp;B247</f>
        <v xml:space="preserve">Non-Kyoto: PFC-9-1-18  </v>
      </c>
      <c r="D247" s="241"/>
      <c r="E247" s="282">
        <f>'Annex 5 Process GWP Factors'!F103</f>
        <v>7500</v>
      </c>
      <c r="F247" s="219"/>
      <c r="G247" s="219"/>
      <c r="H247" s="219"/>
      <c r="I247" s="219"/>
      <c r="J247" s="219"/>
      <c r="K247" s="219"/>
      <c r="L247" s="219"/>
      <c r="M247" s="219"/>
      <c r="N247" s="219"/>
      <c r="O247" s="219"/>
      <c r="P247" s="219"/>
      <c r="Q247" s="219"/>
      <c r="R247" s="219"/>
      <c r="S247" s="219"/>
      <c r="T247" s="219"/>
      <c r="U247" s="219"/>
      <c r="V247" s="219"/>
      <c r="W247" s="219"/>
      <c r="X247" s="219"/>
      <c r="Y247" s="219"/>
      <c r="Z247" s="219"/>
      <c r="AA247" s="219"/>
      <c r="AB247" s="219"/>
      <c r="AC247" s="219"/>
      <c r="AD247" s="219"/>
      <c r="AE247" s="219"/>
      <c r="AF247" s="219"/>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49" customFormat="1" ht="7" hidden="1">
      <c r="A248" s="283"/>
      <c r="B248" s="284"/>
      <c r="C248" s="284"/>
      <c r="D248" s="284"/>
      <c r="E248" s="285"/>
      <c r="F248" s="248"/>
      <c r="G248" s="248"/>
      <c r="H248" s="248"/>
      <c r="I248" s="248"/>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55"/>
      <c r="AH248" s="255"/>
      <c r="AI248" s="255"/>
      <c r="AJ248" s="255"/>
      <c r="AK248" s="255"/>
      <c r="AL248" s="255"/>
      <c r="AM248" s="255"/>
      <c r="AN248" s="255"/>
      <c r="AO248" s="255"/>
      <c r="AP248" s="255"/>
      <c r="AQ248" s="255"/>
      <c r="AR248" s="255"/>
      <c r="AS248" s="255"/>
      <c r="AT248" s="255"/>
      <c r="AU248" s="255"/>
      <c r="AV248" s="255"/>
      <c r="AW248" s="255"/>
      <c r="AX248" s="255"/>
      <c r="AY248" s="255"/>
      <c r="AZ248" s="255"/>
      <c r="BA248" s="255"/>
      <c r="BB248" s="255"/>
      <c r="BC248" s="255"/>
      <c r="BD248" s="255"/>
      <c r="BE248" s="255"/>
      <c r="BF248" s="255"/>
      <c r="BG248" s="255"/>
      <c r="BH248" s="255"/>
      <c r="BI248" s="255"/>
      <c r="BJ248" s="255"/>
      <c r="BK248" s="255"/>
      <c r="BL248" s="255"/>
      <c r="BM248" s="255"/>
      <c r="BN248" s="255"/>
      <c r="BO248" s="255"/>
      <c r="BP248" s="255"/>
      <c r="BQ248" s="255"/>
      <c r="BR248" s="255"/>
      <c r="BS248" s="255"/>
      <c r="BT248" s="255"/>
      <c r="BU248" s="255"/>
      <c r="BV248" s="255"/>
      <c r="BW248" s="255"/>
      <c r="BX248" s="255"/>
      <c r="BY248" s="255"/>
      <c r="BZ248" s="255"/>
      <c r="CA248" s="255"/>
      <c r="CB248" s="255"/>
      <c r="CC248" s="255"/>
      <c r="CD248" s="255"/>
      <c r="CE248" s="255"/>
      <c r="CF248" s="255"/>
      <c r="CG248" s="255"/>
      <c r="CH248" s="255"/>
      <c r="CI248" s="255"/>
      <c r="CJ248" s="255"/>
      <c r="CK248" s="255"/>
      <c r="CL248" s="255"/>
      <c r="CM248" s="255"/>
      <c r="CN248" s="255"/>
      <c r="CO248" s="255"/>
      <c r="CP248" s="255"/>
      <c r="CQ248" s="255"/>
      <c r="CR248" s="255"/>
      <c r="CS248" s="255"/>
      <c r="CT248" s="255"/>
      <c r="CU248" s="255"/>
      <c r="CV248" s="255"/>
      <c r="CW248" s="255"/>
      <c r="CX248" s="255"/>
      <c r="CY248" s="255"/>
      <c r="CZ248" s="255"/>
      <c r="DA248" s="255"/>
      <c r="DB248" s="255"/>
      <c r="DC248" s="255"/>
      <c r="DD248" s="255"/>
      <c r="DE248" s="255"/>
      <c r="DF248" s="255"/>
      <c r="DG248" s="255"/>
      <c r="DH248" s="255"/>
      <c r="DI248" s="255"/>
      <c r="DJ248" s="255"/>
      <c r="DK248" s="255"/>
      <c r="DL248" s="255"/>
      <c r="DM248" s="255"/>
      <c r="DN248" s="255"/>
      <c r="DO248" s="255"/>
      <c r="DP248" s="255"/>
      <c r="DQ248" s="255"/>
      <c r="DR248" s="255"/>
      <c r="DS248" s="255"/>
      <c r="DT248" s="255"/>
    </row>
    <row r="249" spans="1:124" ht="12" hidden="1">
      <c r="A249" s="281" t="s">
        <v>95</v>
      </c>
      <c r="B249" s="241" t="str">
        <f>'Annex 5 Process GWP Factors'!B126</f>
        <v>R290 = Propane</v>
      </c>
      <c r="C249" s="241" t="str">
        <f>"Non-Kyoto: "&amp;B249</f>
        <v>Non-Kyoto: R290 = Propane</v>
      </c>
      <c r="D249" s="241"/>
      <c r="E249" s="282">
        <f>'Annex 5 Process GWP Factors'!F126</f>
        <v>3.3</v>
      </c>
      <c r="F249" s="219"/>
      <c r="G249" s="219"/>
      <c r="H249" s="219"/>
      <c r="I249" s="219"/>
      <c r="J249" s="219"/>
      <c r="K249" s="219"/>
      <c r="L249" s="219"/>
      <c r="M249" s="219"/>
      <c r="N249" s="219"/>
      <c r="O249" s="219"/>
      <c r="P249" s="219"/>
      <c r="Q249" s="219"/>
      <c r="R249" s="219"/>
      <c r="S249" s="219"/>
      <c r="T249" s="219"/>
      <c r="U249" s="219"/>
      <c r="V249" s="219"/>
      <c r="W249" s="219"/>
      <c r="X249" s="219"/>
      <c r="Y249" s="219"/>
      <c r="Z249" s="219"/>
      <c r="AA249" s="219"/>
      <c r="AB249" s="219"/>
      <c r="AC249" s="219"/>
      <c r="AD249" s="219"/>
      <c r="AE249" s="219"/>
      <c r="AF249" s="21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ht="12" hidden="1">
      <c r="A250" s="281"/>
      <c r="B250" s="241" t="str">
        <f>'Annex 5 Process GWP Factors'!B127</f>
        <v>R600A = Isobutane</v>
      </c>
      <c r="C250" s="241" t="str">
        <f>"Non-Kyoto: "&amp;B250</f>
        <v>Non-Kyoto: R600A = Isobutane</v>
      </c>
      <c r="D250" s="241"/>
      <c r="E250" s="282">
        <f>'Annex 5 Process GWP Factors'!F127</f>
        <v>1E-3</v>
      </c>
      <c r="F250" s="219"/>
      <c r="G250" s="219"/>
      <c r="H250" s="219"/>
      <c r="I250" s="219"/>
      <c r="J250" s="219"/>
      <c r="K250" s="219"/>
      <c r="L250" s="219"/>
      <c r="M250" s="219"/>
      <c r="N250" s="219"/>
      <c r="O250" s="219"/>
      <c r="P250" s="219"/>
      <c r="Q250" s="219"/>
      <c r="R250" s="219"/>
      <c r="S250" s="219"/>
      <c r="T250" s="219"/>
      <c r="U250" s="219"/>
      <c r="V250" s="219"/>
      <c r="W250" s="219"/>
      <c r="X250" s="219"/>
      <c r="Y250" s="219"/>
      <c r="Z250" s="219"/>
      <c r="AA250" s="219"/>
      <c r="AB250" s="219"/>
      <c r="AC250" s="219"/>
      <c r="AD250" s="219"/>
      <c r="AE250" s="219"/>
      <c r="AF250" s="219"/>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ht="12" hidden="1">
      <c r="A251" s="281"/>
      <c r="B251" s="241" t="str">
        <f>'Annex 5 Process GWP Factors'!B128</f>
        <v>R1234yf 4</v>
      </c>
      <c r="C251" s="241" t="str">
        <f>"Non-Kyoto: "&amp;B251</f>
        <v>Non-Kyoto: R1234yf 4</v>
      </c>
      <c r="D251" s="241"/>
      <c r="E251" s="282">
        <f>'Annex 5 Process GWP Factors'!F128</f>
        <v>4</v>
      </c>
      <c r="F251" s="219"/>
      <c r="G251" s="219"/>
      <c r="H251" s="219"/>
      <c r="I251" s="219"/>
      <c r="J251" s="219"/>
      <c r="K251" s="219"/>
      <c r="L251" s="219"/>
      <c r="M251" s="219"/>
      <c r="N251" s="219"/>
      <c r="O251" s="219"/>
      <c r="P251" s="219"/>
      <c r="Q251" s="219"/>
      <c r="R251" s="219"/>
      <c r="S251" s="219"/>
      <c r="T251" s="219"/>
      <c r="U251" s="219"/>
      <c r="V251" s="219"/>
      <c r="W251" s="219"/>
      <c r="X251" s="219"/>
      <c r="Y251" s="219"/>
      <c r="Z251" s="219"/>
      <c r="AA251" s="219"/>
      <c r="AB251" s="219"/>
      <c r="AC251" s="219"/>
      <c r="AD251" s="219"/>
      <c r="AE251" s="219"/>
      <c r="AF251" s="219"/>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ht="12" hidden="1">
      <c r="A252" s="281"/>
      <c r="B252" s="241" t="str">
        <f>'Annex 5 Process GWP Factors'!B129</f>
        <v>R1234ze 4</v>
      </c>
      <c r="C252" s="241" t="str">
        <f>"Non-Kyoto: "&amp;B252</f>
        <v>Non-Kyoto: R1234ze 4</v>
      </c>
      <c r="D252" s="241"/>
      <c r="E252" s="282">
        <f>'Annex 5 Process GWP Factors'!F129</f>
        <v>6</v>
      </c>
      <c r="F252" s="219"/>
      <c r="G252" s="219"/>
      <c r="H252" s="219"/>
      <c r="I252" s="219"/>
      <c r="J252" s="219"/>
      <c r="K252" s="219"/>
      <c r="L252" s="219"/>
      <c r="M252" s="219"/>
      <c r="N252" s="219"/>
      <c r="O252" s="219"/>
      <c r="P252" s="219"/>
      <c r="Q252" s="219"/>
      <c r="R252" s="219"/>
      <c r="S252" s="219"/>
      <c r="T252" s="219"/>
      <c r="U252" s="219"/>
      <c r="V252" s="219"/>
      <c r="W252" s="219"/>
      <c r="X252" s="219"/>
      <c r="Y252" s="219"/>
      <c r="Z252" s="219"/>
      <c r="AA252" s="219"/>
      <c r="AB252" s="219"/>
      <c r="AC252" s="219"/>
      <c r="AD252" s="219"/>
      <c r="AE252" s="219"/>
      <c r="AF252" s="219"/>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49" customFormat="1" ht="7" hidden="1">
      <c r="A253" s="283"/>
      <c r="B253" s="284"/>
      <c r="C253" s="284"/>
      <c r="D253" s="284"/>
      <c r="E253" s="285"/>
      <c r="F253" s="248"/>
      <c r="G253" s="248"/>
      <c r="H253" s="248"/>
      <c r="I253" s="248"/>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55"/>
      <c r="AH253" s="255"/>
      <c r="AI253" s="255"/>
      <c r="AJ253" s="255"/>
      <c r="AK253" s="255"/>
      <c r="AL253" s="255"/>
      <c r="AM253" s="255"/>
      <c r="AN253" s="255"/>
      <c r="AO253" s="255"/>
      <c r="AP253" s="255"/>
      <c r="AQ253" s="255"/>
      <c r="AR253" s="255"/>
      <c r="AS253" s="255"/>
      <c r="AT253" s="255"/>
      <c r="AU253" s="255"/>
      <c r="AV253" s="255"/>
      <c r="AW253" s="255"/>
      <c r="AX253" s="255"/>
      <c r="AY253" s="255"/>
      <c r="AZ253" s="255"/>
      <c r="BA253" s="255"/>
      <c r="BB253" s="255"/>
      <c r="BC253" s="255"/>
      <c r="BD253" s="255"/>
      <c r="BE253" s="255"/>
      <c r="BF253" s="255"/>
      <c r="BG253" s="255"/>
      <c r="BH253" s="255"/>
      <c r="BI253" s="255"/>
      <c r="BJ253" s="255"/>
      <c r="BK253" s="255"/>
      <c r="BL253" s="255"/>
      <c r="BM253" s="255"/>
      <c r="BN253" s="255"/>
      <c r="BO253" s="255"/>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255"/>
      <c r="CT253" s="255"/>
      <c r="CU253" s="255"/>
      <c r="CV253" s="255"/>
      <c r="CW253" s="255"/>
      <c r="CX253" s="255"/>
      <c r="CY253" s="255"/>
      <c r="CZ253" s="255"/>
      <c r="DA253" s="255"/>
      <c r="DB253" s="255"/>
      <c r="DC253" s="255"/>
      <c r="DD253" s="255"/>
      <c r="DE253" s="255"/>
      <c r="DF253" s="255"/>
      <c r="DG253" s="255"/>
      <c r="DH253" s="255"/>
      <c r="DI253" s="255"/>
      <c r="DJ253" s="255"/>
      <c r="DK253" s="255"/>
      <c r="DL253" s="255"/>
      <c r="DM253" s="255"/>
      <c r="DN253" s="255"/>
      <c r="DO253" s="255"/>
      <c r="DP253" s="255"/>
      <c r="DQ253" s="255"/>
      <c r="DR253" s="255"/>
      <c r="DS253" s="255"/>
      <c r="DT253" s="255"/>
    </row>
    <row r="254" spans="1:124" ht="12" hidden="1">
      <c r="A254" s="281" t="s">
        <v>724</v>
      </c>
      <c r="B254" s="241" t="str">
        <f>'Annex 5 Process GWP Factors'!B131</f>
        <v>R406A</v>
      </c>
      <c r="C254" s="241" t="str">
        <f>"Non-Kyoto: "&amp;B254</f>
        <v>Non-Kyoto: R406A</v>
      </c>
      <c r="D254" s="241"/>
      <c r="E254" s="282">
        <f>'Annex 5 Process GWP Factors'!F131</f>
        <v>1942.6000399999998</v>
      </c>
      <c r="F254" s="219"/>
      <c r="G254" s="219"/>
      <c r="H254" s="219"/>
      <c r="I254" s="219"/>
      <c r="J254" s="219"/>
      <c r="K254" s="219"/>
      <c r="L254" s="219"/>
      <c r="M254" s="219"/>
      <c r="N254" s="219"/>
      <c r="O254" s="219"/>
      <c r="P254" s="219"/>
      <c r="Q254" s="219"/>
      <c r="R254" s="219"/>
      <c r="S254" s="219"/>
      <c r="T254" s="219"/>
      <c r="U254" s="219"/>
      <c r="V254" s="219"/>
      <c r="W254" s="219"/>
      <c r="X254" s="219"/>
      <c r="Y254" s="219"/>
      <c r="Z254" s="219"/>
      <c r="AA254" s="219"/>
      <c r="AB254" s="219"/>
      <c r="AC254" s="219"/>
      <c r="AD254" s="219"/>
      <c r="AE254" s="219"/>
      <c r="AF254" s="219"/>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ht="12" hidden="1">
      <c r="A255" s="281"/>
      <c r="B255" s="241" t="str">
        <f>'Annex 5 Process GWP Factors'!B132</f>
        <v>R409A</v>
      </c>
      <c r="C255" s="241" t="str">
        <f>"Non-Kyoto: "&amp;B255</f>
        <v>Non-Kyoto: R409A</v>
      </c>
      <c r="D255" s="241"/>
      <c r="E255" s="282">
        <f>'Annex 5 Process GWP Factors'!F132</f>
        <v>1584.75</v>
      </c>
      <c r="F255" s="219"/>
      <c r="G255" s="219"/>
      <c r="H255" s="219"/>
      <c r="I255" s="219"/>
      <c r="J255" s="219"/>
      <c r="K255" s="219"/>
      <c r="L255" s="219"/>
      <c r="M255" s="219"/>
      <c r="N255" s="219"/>
      <c r="O255" s="219"/>
      <c r="P255" s="219"/>
      <c r="Q255" s="219"/>
      <c r="R255" s="219"/>
      <c r="S255" s="219"/>
      <c r="T255" s="219"/>
      <c r="U255" s="219"/>
      <c r="V255" s="219"/>
      <c r="W255" s="219"/>
      <c r="X255" s="219"/>
      <c r="Y255" s="219"/>
      <c r="Z255" s="219"/>
      <c r="AA255" s="219"/>
      <c r="AB255" s="219"/>
      <c r="AC255" s="219"/>
      <c r="AD255" s="219"/>
      <c r="AE255" s="219"/>
      <c r="AF255" s="219"/>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ht="12" hidden="1">
      <c r="A256" s="281"/>
      <c r="B256" s="241" t="str">
        <f>'Annex 5 Process GWP Factors'!B133</f>
        <v>R502</v>
      </c>
      <c r="C256" s="241" t="str">
        <f>"Non-Kyoto: "&amp;B256</f>
        <v>Non-Kyoto: R502</v>
      </c>
      <c r="D256" s="241"/>
      <c r="E256" s="282">
        <f>'Annex 5 Process GWP Factors'!F133</f>
        <v>4656.72</v>
      </c>
      <c r="F256" s="219"/>
      <c r="G256" s="219"/>
      <c r="H256" s="219"/>
      <c r="I256" s="219"/>
      <c r="J256" s="219"/>
      <c r="K256" s="219"/>
      <c r="L256" s="219"/>
      <c r="M256" s="219"/>
      <c r="N256" s="219"/>
      <c r="O256" s="219"/>
      <c r="P256" s="219"/>
      <c r="Q256" s="219"/>
      <c r="R256" s="219"/>
      <c r="S256" s="219"/>
      <c r="T256" s="219"/>
      <c r="U256" s="219"/>
      <c r="V256" s="219"/>
      <c r="W256" s="219"/>
      <c r="X256" s="219"/>
      <c r="Y256" s="219"/>
      <c r="Z256" s="219"/>
      <c r="AA256" s="219"/>
      <c r="AB256" s="219"/>
      <c r="AC256" s="219"/>
      <c r="AD256" s="219"/>
      <c r="AE256" s="219"/>
      <c r="AF256" s="219"/>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49" customFormat="1" ht="7" hidden="1">
      <c r="A257" s="286"/>
      <c r="B257" s="287"/>
      <c r="C257" s="287"/>
      <c r="D257" s="287"/>
      <c r="E257" s="288"/>
      <c r="F257" s="248"/>
      <c r="G257" s="248"/>
      <c r="H257" s="248"/>
      <c r="I257" s="248"/>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55"/>
      <c r="AH257" s="255"/>
      <c r="AI257" s="255"/>
      <c r="AJ257" s="255"/>
      <c r="AK257" s="255"/>
      <c r="AL257" s="255"/>
      <c r="AM257" s="255"/>
      <c r="AN257" s="255"/>
      <c r="AO257" s="255"/>
      <c r="AP257" s="255"/>
      <c r="AQ257" s="255"/>
      <c r="AR257" s="255"/>
      <c r="AS257" s="255"/>
      <c r="AT257" s="255"/>
      <c r="AU257" s="255"/>
      <c r="AV257" s="255"/>
      <c r="AW257" s="255"/>
      <c r="AX257" s="255"/>
      <c r="AY257" s="255"/>
      <c r="AZ257" s="255"/>
      <c r="BA257" s="255"/>
      <c r="BB257" s="255"/>
      <c r="BC257" s="255"/>
      <c r="BD257" s="255"/>
      <c r="BE257" s="255"/>
      <c r="BF257" s="255"/>
      <c r="BG257" s="255"/>
      <c r="BH257" s="255"/>
      <c r="BI257" s="255"/>
      <c r="BJ257" s="255"/>
      <c r="BK257" s="255"/>
      <c r="BL257" s="255"/>
      <c r="BM257" s="255"/>
      <c r="BN257" s="255"/>
      <c r="BO257" s="255"/>
      <c r="BP257" s="255"/>
      <c r="BQ257" s="255"/>
      <c r="BR257" s="255"/>
      <c r="BS257" s="255"/>
      <c r="BT257" s="255"/>
      <c r="BU257" s="255"/>
      <c r="BV257" s="255"/>
      <c r="BW257" s="255"/>
      <c r="BX257" s="255"/>
      <c r="BY257" s="255"/>
      <c r="BZ257" s="255"/>
      <c r="CA257" s="255"/>
      <c r="CB257" s="255"/>
      <c r="CC257" s="255"/>
      <c r="CD257" s="255"/>
      <c r="CE257" s="255"/>
      <c r="CF257" s="255"/>
      <c r="CG257" s="255"/>
      <c r="CH257" s="255"/>
      <c r="CI257" s="255"/>
      <c r="CJ257" s="255"/>
      <c r="CK257" s="255"/>
      <c r="CL257" s="255"/>
      <c r="CM257" s="255"/>
      <c r="CN257" s="255"/>
      <c r="CO257" s="255"/>
      <c r="CP257" s="255"/>
      <c r="CQ257" s="255"/>
      <c r="CR257" s="255"/>
      <c r="CS257" s="255"/>
      <c r="CT257" s="255"/>
      <c r="CU257" s="255"/>
      <c r="CV257" s="255"/>
      <c r="CW257" s="255"/>
      <c r="CX257" s="255"/>
      <c r="CY257" s="255"/>
      <c r="CZ257" s="255"/>
      <c r="DA257" s="255"/>
      <c r="DB257" s="255"/>
      <c r="DC257" s="255"/>
      <c r="DD257" s="255"/>
      <c r="DE257" s="255"/>
      <c r="DF257" s="255"/>
      <c r="DG257" s="255"/>
      <c r="DH257" s="255"/>
      <c r="DI257" s="255"/>
      <c r="DJ257" s="255"/>
      <c r="DK257" s="255"/>
      <c r="DL257" s="255"/>
      <c r="DM257" s="255"/>
      <c r="DN257" s="255"/>
      <c r="DO257" s="255"/>
      <c r="DP257" s="255"/>
      <c r="DQ257" s="255"/>
      <c r="DR257" s="255"/>
      <c r="DS257" s="255"/>
      <c r="DT257" s="255"/>
    </row>
    <row r="258" spans="1:124" s="249" customFormat="1" ht="5.25" customHeight="1">
      <c r="A258" s="219"/>
      <c r="B258" s="244"/>
      <c r="C258" s="244"/>
      <c r="D258" s="244"/>
      <c r="E258" s="244"/>
      <c r="F258" s="244"/>
      <c r="G258" s="244"/>
      <c r="H258" s="244"/>
      <c r="I258" s="244"/>
      <c r="J258" s="244"/>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55"/>
      <c r="AH258" s="255"/>
      <c r="AI258" s="255"/>
      <c r="AJ258" s="255"/>
      <c r="AK258" s="255"/>
      <c r="AL258" s="255"/>
      <c r="AM258" s="255"/>
      <c r="AN258" s="255"/>
      <c r="AO258" s="255"/>
      <c r="AP258" s="255"/>
      <c r="AQ258" s="255"/>
      <c r="AR258" s="255"/>
      <c r="AS258" s="255"/>
      <c r="AT258" s="255"/>
      <c r="AU258" s="255"/>
      <c r="AV258" s="255"/>
      <c r="AW258" s="255"/>
      <c r="AX258" s="255"/>
      <c r="AY258" s="255"/>
      <c r="AZ258" s="255"/>
      <c r="BA258" s="255"/>
      <c r="BB258" s="255"/>
      <c r="BC258" s="255"/>
      <c r="BD258" s="255"/>
      <c r="BE258" s="255"/>
      <c r="BF258" s="255"/>
      <c r="BG258" s="255"/>
      <c r="BH258" s="255"/>
      <c r="BI258" s="255"/>
      <c r="BJ258" s="255"/>
      <c r="BK258" s="255"/>
      <c r="BL258" s="255"/>
      <c r="BM258" s="255"/>
      <c r="BN258" s="255"/>
      <c r="BO258" s="255"/>
      <c r="BP258" s="255"/>
      <c r="BQ258" s="255"/>
      <c r="BR258" s="255"/>
      <c r="BS258" s="255"/>
      <c r="BT258" s="255"/>
      <c r="BU258" s="255"/>
      <c r="BV258" s="255"/>
      <c r="BW258" s="255"/>
      <c r="BX258" s="255"/>
      <c r="BY258" s="255"/>
      <c r="BZ258" s="255"/>
      <c r="CA258" s="255"/>
      <c r="CB258" s="255"/>
      <c r="CC258" s="255"/>
      <c r="CD258" s="255"/>
      <c r="CE258" s="255"/>
      <c r="CF258" s="255"/>
      <c r="CG258" s="255"/>
      <c r="CH258" s="255"/>
      <c r="CI258" s="255"/>
      <c r="CJ258" s="255"/>
      <c r="CK258" s="255"/>
      <c r="CL258" s="255"/>
      <c r="CM258" s="255"/>
      <c r="CN258" s="255"/>
      <c r="CO258" s="255"/>
      <c r="CP258" s="255"/>
      <c r="CQ258" s="255"/>
      <c r="CR258" s="255"/>
      <c r="CS258" s="255"/>
      <c r="CT258" s="255"/>
      <c r="CU258" s="255"/>
      <c r="CV258" s="255"/>
      <c r="CW258" s="255"/>
      <c r="CX258" s="255"/>
      <c r="CY258" s="255"/>
      <c r="CZ258" s="255"/>
      <c r="DA258" s="255"/>
      <c r="DB258" s="255"/>
      <c r="DC258" s="255"/>
      <c r="DD258" s="255"/>
      <c r="DE258" s="255"/>
      <c r="DF258" s="255"/>
      <c r="DG258" s="255"/>
      <c r="DH258" s="255"/>
      <c r="DI258" s="255"/>
      <c r="DJ258" s="255"/>
      <c r="DK258" s="255"/>
      <c r="DL258" s="255"/>
      <c r="DM258" s="255"/>
      <c r="DN258" s="255"/>
      <c r="DO258" s="255"/>
      <c r="DP258" s="255"/>
      <c r="DQ258" s="255"/>
      <c r="DR258" s="255"/>
      <c r="DS258" s="255"/>
      <c r="DT258" s="255"/>
    </row>
    <row r="259" spans="1:124" ht="12.75" customHeight="1">
      <c r="A259" s="219"/>
      <c r="B259" s="244"/>
      <c r="C259" s="244"/>
      <c r="D259" s="244"/>
      <c r="E259" s="244"/>
      <c r="F259" s="244"/>
      <c r="G259" s="244"/>
      <c r="H259" s="244"/>
      <c r="I259" s="244"/>
      <c r="J259" s="244"/>
      <c r="K259" s="219"/>
      <c r="L259" s="219"/>
      <c r="M259" s="219"/>
      <c r="N259" s="219"/>
      <c r="O259" s="219"/>
      <c r="P259" s="219"/>
      <c r="Q259" s="219"/>
      <c r="R259" s="219"/>
      <c r="S259" s="219"/>
      <c r="T259" s="219"/>
      <c r="U259" s="219"/>
      <c r="V259" s="219"/>
      <c r="W259" s="219"/>
      <c r="X259" s="219"/>
      <c r="Y259" s="219"/>
      <c r="Z259" s="219"/>
      <c r="AA259" s="219"/>
      <c r="AB259" s="219"/>
      <c r="AC259" s="219"/>
      <c r="AD259" s="219"/>
      <c r="AE259" s="219"/>
      <c r="AF259" s="21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ht="12.75" customHeight="1">
      <c r="A260" s="219"/>
      <c r="B260" s="244"/>
      <c r="C260" s="244"/>
      <c r="D260" s="244"/>
      <c r="E260" s="244"/>
      <c r="F260" s="244"/>
      <c r="G260" s="244"/>
      <c r="H260" s="244"/>
      <c r="I260" s="244"/>
      <c r="J260" s="244"/>
      <c r="K260" s="219"/>
      <c r="L260" s="219"/>
      <c r="M260" s="219"/>
      <c r="N260" s="219"/>
      <c r="O260" s="219"/>
      <c r="P260" s="219"/>
      <c r="Q260" s="219"/>
      <c r="R260" s="219"/>
      <c r="S260" s="219"/>
      <c r="T260" s="219"/>
      <c r="U260" s="219"/>
      <c r="V260" s="219"/>
      <c r="W260" s="219"/>
      <c r="X260" s="219"/>
      <c r="Y260" s="219"/>
      <c r="Z260" s="219"/>
      <c r="AA260" s="219"/>
      <c r="AB260" s="219"/>
      <c r="AC260" s="219"/>
      <c r="AD260" s="219"/>
      <c r="AE260" s="219"/>
      <c r="AF260" s="219"/>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ht="12.75" customHeight="1">
      <c r="A261" s="219"/>
      <c r="B261" s="244"/>
      <c r="C261" s="244"/>
      <c r="D261" s="244"/>
      <c r="E261" s="244"/>
      <c r="F261" s="244"/>
      <c r="G261" s="244"/>
      <c r="H261" s="244"/>
      <c r="I261" s="244"/>
      <c r="J261" s="244"/>
      <c r="K261" s="219"/>
      <c r="L261" s="219"/>
      <c r="M261" s="219"/>
      <c r="N261" s="219"/>
      <c r="O261" s="219"/>
      <c r="P261" s="219"/>
      <c r="Q261" s="219"/>
      <c r="R261" s="219"/>
      <c r="S261" s="219"/>
      <c r="T261" s="219"/>
      <c r="U261" s="219"/>
      <c r="V261" s="219"/>
      <c r="W261" s="219"/>
      <c r="X261" s="219"/>
      <c r="Y261" s="219"/>
      <c r="Z261" s="219"/>
      <c r="AA261" s="219"/>
      <c r="AB261" s="219"/>
      <c r="AC261" s="219"/>
      <c r="AD261" s="219"/>
      <c r="AE261" s="219"/>
      <c r="AF261" s="219"/>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49" customFormat="1">
      <c r="A262" s="219"/>
      <c r="B262" s="244"/>
      <c r="C262" s="244"/>
      <c r="D262" s="244"/>
      <c r="E262" s="244"/>
      <c r="F262" s="244"/>
      <c r="G262" s="244"/>
      <c r="H262" s="244"/>
      <c r="I262" s="244"/>
      <c r="J262" s="244"/>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55"/>
      <c r="AH262" s="255"/>
      <c r="AI262" s="255"/>
      <c r="AJ262" s="255"/>
      <c r="AK262" s="255"/>
      <c r="AL262" s="255"/>
      <c r="AM262" s="255"/>
      <c r="AN262" s="255"/>
      <c r="AO262" s="255"/>
      <c r="AP262" s="255"/>
      <c r="AQ262" s="255"/>
      <c r="AR262" s="255"/>
      <c r="AS262" s="255"/>
      <c r="AT262" s="255"/>
      <c r="AU262" s="255"/>
      <c r="AV262" s="255"/>
      <c r="AW262" s="255"/>
      <c r="AX262" s="255"/>
      <c r="AY262" s="255"/>
      <c r="AZ262" s="255"/>
      <c r="BA262" s="255"/>
      <c r="BB262" s="255"/>
      <c r="BC262" s="255"/>
      <c r="BD262" s="255"/>
      <c r="BE262" s="255"/>
      <c r="BF262" s="255"/>
      <c r="BG262" s="255"/>
      <c r="BH262" s="255"/>
      <c r="BI262" s="255"/>
      <c r="BJ262" s="255"/>
      <c r="BK262" s="255"/>
      <c r="BL262" s="255"/>
      <c r="BM262" s="255"/>
      <c r="BN262" s="255"/>
      <c r="BO262" s="255"/>
      <c r="BP262" s="255"/>
      <c r="BQ262" s="255"/>
      <c r="BR262" s="255"/>
      <c r="BS262" s="255"/>
      <c r="BT262" s="255"/>
      <c r="BU262" s="255"/>
      <c r="BV262" s="255"/>
      <c r="BW262" s="255"/>
      <c r="BX262" s="255"/>
      <c r="BY262" s="255"/>
      <c r="BZ262" s="255"/>
      <c r="CA262" s="255"/>
      <c r="CB262" s="255"/>
      <c r="CC262" s="255"/>
      <c r="CD262" s="255"/>
      <c r="CE262" s="255"/>
      <c r="CF262" s="255"/>
      <c r="CG262" s="255"/>
      <c r="CH262" s="255"/>
      <c r="CI262" s="255"/>
      <c r="CJ262" s="255"/>
      <c r="CK262" s="255"/>
      <c r="CL262" s="255"/>
      <c r="CM262" s="255"/>
      <c r="CN262" s="255"/>
      <c r="CO262" s="255"/>
      <c r="CP262" s="255"/>
      <c r="CQ262" s="255"/>
      <c r="CR262" s="255"/>
      <c r="CS262" s="255"/>
      <c r="CT262" s="255"/>
      <c r="CU262" s="255"/>
      <c r="CV262" s="255"/>
      <c r="CW262" s="255"/>
      <c r="CX262" s="255"/>
      <c r="CY262" s="255"/>
      <c r="CZ262" s="255"/>
      <c r="DA262" s="255"/>
      <c r="DB262" s="255"/>
      <c r="DC262" s="255"/>
      <c r="DD262" s="255"/>
      <c r="DE262" s="255"/>
      <c r="DF262" s="255"/>
      <c r="DG262" s="255"/>
      <c r="DH262" s="255"/>
      <c r="DI262" s="255"/>
      <c r="DJ262" s="255"/>
      <c r="DK262" s="255"/>
      <c r="DL262" s="255"/>
      <c r="DM262" s="255"/>
      <c r="DN262" s="255"/>
      <c r="DO262" s="255"/>
      <c r="DP262" s="255"/>
      <c r="DQ262" s="255"/>
      <c r="DR262" s="255"/>
      <c r="DS262" s="255"/>
      <c r="DT262" s="255"/>
    </row>
    <row r="263" spans="1:124" ht="12">
      <c r="A263" s="219"/>
      <c r="B263" s="244"/>
      <c r="C263" s="244"/>
      <c r="D263" s="244"/>
      <c r="E263" s="244"/>
      <c r="F263" s="244"/>
      <c r="G263" s="244"/>
      <c r="H263" s="244"/>
      <c r="I263" s="244"/>
      <c r="J263" s="244"/>
      <c r="K263" s="219"/>
      <c r="L263" s="219"/>
      <c r="M263" s="219"/>
      <c r="N263" s="219"/>
      <c r="O263" s="219"/>
      <c r="P263" s="219"/>
      <c r="Q263" s="219"/>
      <c r="R263" s="219"/>
      <c r="S263" s="219"/>
      <c r="T263" s="219"/>
      <c r="U263" s="219"/>
      <c r="V263" s="219"/>
      <c r="W263" s="219"/>
      <c r="X263" s="219"/>
      <c r="Y263" s="219"/>
      <c r="Z263" s="219"/>
      <c r="AA263" s="219"/>
      <c r="AB263" s="219"/>
      <c r="AC263" s="219"/>
      <c r="AD263" s="219"/>
      <c r="AE263" s="219"/>
      <c r="AF263" s="219"/>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ht="12">
      <c r="A264" s="219"/>
      <c r="B264" s="219"/>
      <c r="C264" s="219"/>
      <c r="D264" s="219"/>
      <c r="E264" s="219"/>
      <c r="F264" s="219"/>
      <c r="G264" s="219"/>
      <c r="H264" s="219"/>
      <c r="I264" s="219"/>
      <c r="J264" s="219"/>
      <c r="K264" s="219"/>
      <c r="L264" s="219"/>
      <c r="M264" s="219"/>
      <c r="N264" s="219"/>
      <c r="O264" s="219"/>
      <c r="P264" s="219"/>
      <c r="Q264" s="219"/>
      <c r="R264" s="219"/>
      <c r="S264" s="219"/>
      <c r="T264" s="219"/>
      <c r="U264" s="219"/>
      <c r="V264" s="219"/>
      <c r="W264" s="219"/>
      <c r="X264" s="219"/>
      <c r="Y264" s="219"/>
      <c r="Z264" s="219"/>
      <c r="AA264" s="219"/>
      <c r="AB264" s="219"/>
      <c r="AC264" s="219"/>
      <c r="AD264" s="219"/>
      <c r="AE264" s="219"/>
      <c r="AF264" s="219"/>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row>
    <row r="265" spans="1:124" ht="12">
      <c r="A265" s="219"/>
      <c r="B265" s="219"/>
      <c r="C265" s="219"/>
      <c r="D265" s="219"/>
      <c r="E265" s="219"/>
      <c r="F265" s="219"/>
      <c r="G265" s="219"/>
      <c r="H265" s="219"/>
      <c r="I265" s="219"/>
      <c r="J265" s="219"/>
      <c r="K265" s="219"/>
      <c r="L265" s="219"/>
      <c r="M265" s="219"/>
      <c r="N265" s="219"/>
      <c r="O265" s="219"/>
      <c r="P265" s="219"/>
      <c r="Q265" s="219"/>
      <c r="R265" s="219"/>
      <c r="S265" s="219"/>
      <c r="T265" s="219"/>
      <c r="U265" s="219"/>
      <c r="V265" s="219"/>
      <c r="W265" s="219"/>
      <c r="X265" s="219"/>
      <c r="Y265" s="219"/>
      <c r="Z265" s="219"/>
      <c r="AA265" s="219"/>
      <c r="AB265" s="219"/>
      <c r="AC265" s="219"/>
      <c r="AD265" s="219"/>
      <c r="AE265" s="219"/>
      <c r="AF265" s="219"/>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row>
    <row r="266" spans="1:124" ht="12">
      <c r="A266" s="219"/>
      <c r="B266" s="219"/>
      <c r="C266" s="219"/>
      <c r="D266" s="219"/>
      <c r="E266" s="219"/>
      <c r="F266" s="219"/>
      <c r="G266" s="219"/>
      <c r="H266" s="219"/>
      <c r="I266" s="219"/>
      <c r="J266" s="219"/>
      <c r="K266" s="219"/>
      <c r="L266" s="219"/>
      <c r="M266" s="219"/>
      <c r="N266" s="219"/>
      <c r="O266" s="219"/>
      <c r="P266" s="219"/>
      <c r="Q266" s="219"/>
      <c r="R266" s="219"/>
      <c r="S266" s="219"/>
      <c r="T266" s="219"/>
      <c r="U266" s="219"/>
      <c r="V266" s="219"/>
      <c r="W266" s="219"/>
      <c r="X266" s="219"/>
      <c r="Y266" s="219"/>
      <c r="Z266" s="219"/>
      <c r="AA266" s="219"/>
      <c r="AB266" s="219"/>
      <c r="AC266" s="219"/>
      <c r="AD266" s="219"/>
      <c r="AE266" s="219"/>
      <c r="AF266" s="219"/>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row>
    <row r="267" spans="1:124" ht="12">
      <c r="A267" s="219"/>
      <c r="B267" s="219"/>
      <c r="C267" s="219"/>
      <c r="D267" s="219"/>
      <c r="E267" s="219"/>
      <c r="F267" s="219"/>
      <c r="G267" s="219"/>
      <c r="H267" s="219"/>
      <c r="I267" s="219"/>
      <c r="J267" s="219"/>
      <c r="K267" s="219"/>
      <c r="L267" s="219"/>
      <c r="M267" s="219"/>
      <c r="N267" s="219"/>
      <c r="O267" s="219"/>
      <c r="P267" s="219"/>
      <c r="Q267" s="219"/>
      <c r="R267" s="219"/>
      <c r="S267" s="219"/>
      <c r="T267" s="219"/>
      <c r="U267" s="219"/>
      <c r="V267" s="219"/>
      <c r="W267" s="219"/>
      <c r="X267" s="219"/>
      <c r="Y267" s="219"/>
      <c r="Z267" s="219"/>
      <c r="AA267" s="219"/>
      <c r="AB267" s="219"/>
      <c r="AC267" s="219"/>
      <c r="AD267" s="219"/>
      <c r="AE267" s="219"/>
      <c r="AF267" s="219"/>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row>
    <row r="268" spans="1:124" ht="12">
      <c r="A268" s="219"/>
      <c r="B268" s="219"/>
      <c r="C268" s="219"/>
      <c r="D268" s="219"/>
      <c r="E268" s="219"/>
      <c r="F268" s="219"/>
      <c r="G268" s="219"/>
      <c r="H268" s="219"/>
      <c r="I268" s="219"/>
      <c r="J268" s="219"/>
      <c r="K268" s="219"/>
      <c r="L268" s="219"/>
      <c r="M268" s="219"/>
      <c r="N268" s="219"/>
      <c r="O268" s="219"/>
      <c r="P268" s="219"/>
      <c r="Q268" s="219"/>
      <c r="R268" s="219"/>
      <c r="S268" s="219"/>
      <c r="T268" s="219"/>
      <c r="U268" s="219"/>
      <c r="V268" s="219"/>
      <c r="W268" s="219"/>
      <c r="X268" s="219"/>
      <c r="Y268" s="219"/>
      <c r="Z268" s="219"/>
      <c r="AA268" s="219"/>
      <c r="AB268" s="219"/>
      <c r="AC268" s="219"/>
      <c r="AD268" s="219"/>
      <c r="AE268" s="219"/>
      <c r="AF268" s="219"/>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row>
    <row r="269" spans="1:124" ht="12">
      <c r="A269" s="219"/>
      <c r="B269" s="219"/>
      <c r="C269" s="219"/>
      <c r="D269" s="219"/>
      <c r="E269" s="219"/>
      <c r="F269" s="219"/>
      <c r="G269" s="219"/>
      <c r="H269" s="219"/>
      <c r="I269" s="219"/>
      <c r="J269" s="219"/>
      <c r="K269" s="219"/>
      <c r="L269" s="219"/>
      <c r="M269" s="219"/>
      <c r="N269" s="219"/>
      <c r="O269" s="219"/>
      <c r="P269" s="219"/>
      <c r="Q269" s="219"/>
      <c r="R269" s="219"/>
      <c r="S269" s="219"/>
      <c r="T269" s="219"/>
      <c r="U269" s="219"/>
      <c r="V269" s="219"/>
      <c r="W269" s="219"/>
      <c r="X269" s="219"/>
      <c r="Y269" s="219"/>
      <c r="Z269" s="219"/>
      <c r="AA269" s="219"/>
      <c r="AB269" s="219"/>
      <c r="AC269" s="219"/>
      <c r="AD269" s="219"/>
      <c r="AE269" s="219"/>
      <c r="AF269" s="21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row>
    <row r="270" spans="1:124" ht="12">
      <c r="A270" s="219"/>
      <c r="B270" s="219"/>
      <c r="C270" s="219"/>
      <c r="D270" s="219"/>
      <c r="E270" s="219"/>
      <c r="F270" s="219"/>
      <c r="G270" s="219"/>
      <c r="H270" s="219"/>
      <c r="I270" s="219"/>
      <c r="J270" s="219"/>
      <c r="K270" s="219"/>
      <c r="L270" s="219"/>
      <c r="M270" s="219"/>
      <c r="N270" s="219"/>
      <c r="O270" s="219"/>
      <c r="P270" s="219"/>
      <c r="Q270" s="219"/>
      <c r="R270" s="219"/>
      <c r="S270" s="219"/>
      <c r="T270" s="219"/>
      <c r="U270" s="219"/>
      <c r="V270" s="219"/>
      <c r="W270" s="219"/>
      <c r="X270" s="219"/>
      <c r="Y270" s="219"/>
      <c r="Z270" s="219"/>
      <c r="AA270" s="219"/>
      <c r="AB270" s="219"/>
      <c r="AC270" s="219"/>
      <c r="AD270" s="219"/>
      <c r="AE270" s="219"/>
      <c r="AF270" s="219"/>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row>
    <row r="271" spans="1:124" ht="12">
      <c r="A271" s="219"/>
      <c r="B271" s="219"/>
      <c r="C271" s="219"/>
      <c r="D271" s="219"/>
      <c r="E271" s="219"/>
      <c r="F271" s="219"/>
      <c r="G271" s="219"/>
      <c r="H271" s="219"/>
      <c r="I271" s="219"/>
      <c r="J271" s="219"/>
      <c r="K271" s="219"/>
      <c r="L271" s="219"/>
      <c r="M271" s="219"/>
      <c r="N271" s="219"/>
      <c r="O271" s="219"/>
      <c r="P271" s="219"/>
      <c r="Q271" s="219"/>
      <c r="R271" s="219"/>
      <c r="S271" s="219"/>
      <c r="T271" s="219"/>
      <c r="U271" s="219"/>
      <c r="V271" s="219"/>
      <c r="W271" s="219"/>
      <c r="X271" s="219"/>
      <c r="Y271" s="219"/>
      <c r="Z271" s="219"/>
      <c r="AA271" s="219"/>
      <c r="AB271" s="219"/>
      <c r="AC271" s="219"/>
      <c r="AD271" s="219"/>
      <c r="AE271" s="219"/>
      <c r="AF271" s="219"/>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row>
    <row r="272" spans="1:124" ht="12">
      <c r="A272" s="219"/>
      <c r="B272" s="219"/>
      <c r="C272" s="219"/>
      <c r="D272" s="219"/>
      <c r="E272" s="219"/>
      <c r="F272" s="219"/>
      <c r="G272" s="219"/>
      <c r="H272" s="219"/>
      <c r="I272" s="219"/>
      <c r="J272" s="219"/>
      <c r="K272" s="219"/>
      <c r="L272" s="219"/>
      <c r="M272" s="219"/>
      <c r="N272" s="219"/>
      <c r="O272" s="219"/>
      <c r="P272" s="219"/>
      <c r="Q272" s="219"/>
      <c r="R272" s="219"/>
      <c r="S272" s="219"/>
      <c r="T272" s="219"/>
      <c r="U272" s="219"/>
      <c r="V272" s="219"/>
      <c r="W272" s="219"/>
      <c r="X272" s="219"/>
      <c r="Y272" s="219"/>
      <c r="Z272" s="219"/>
      <c r="AA272" s="219"/>
      <c r="AB272" s="219"/>
      <c r="AC272" s="219"/>
      <c r="AD272" s="219"/>
      <c r="AE272" s="219"/>
      <c r="AF272" s="219"/>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row>
    <row r="273" spans="1:124" ht="12">
      <c r="A273" s="219"/>
      <c r="B273" s="219"/>
      <c r="C273" s="219"/>
      <c r="D273" s="219"/>
      <c r="E273" s="219"/>
      <c r="F273" s="219"/>
      <c r="G273" s="219"/>
      <c r="H273" s="219"/>
      <c r="I273" s="219"/>
      <c r="J273" s="219"/>
      <c r="K273" s="219"/>
      <c r="L273" s="219"/>
      <c r="M273" s="219"/>
      <c r="N273" s="219"/>
      <c r="O273" s="219"/>
      <c r="P273" s="219"/>
      <c r="Q273" s="219"/>
      <c r="R273" s="219"/>
      <c r="S273" s="219"/>
      <c r="T273" s="219"/>
      <c r="U273" s="219"/>
      <c r="V273" s="219"/>
      <c r="W273" s="219"/>
      <c r="X273" s="219"/>
      <c r="Y273" s="219"/>
      <c r="Z273" s="219"/>
      <c r="AA273" s="219"/>
      <c r="AB273" s="219"/>
      <c r="AC273" s="219"/>
      <c r="AD273" s="219"/>
      <c r="AE273" s="219"/>
      <c r="AF273" s="219"/>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row>
    <row r="274" spans="1:124" ht="12">
      <c r="A274" s="219"/>
      <c r="B274" s="219"/>
      <c r="C274" s="219"/>
      <c r="D274" s="219"/>
      <c r="E274" s="219"/>
      <c r="F274" s="219"/>
      <c r="G274" s="219"/>
      <c r="H274" s="219"/>
      <c r="I274" s="219"/>
      <c r="J274" s="219"/>
      <c r="K274" s="219"/>
      <c r="L274" s="219"/>
      <c r="M274" s="219"/>
      <c r="N274" s="219"/>
      <c r="O274" s="219"/>
      <c r="P274" s="219"/>
      <c r="Q274" s="219"/>
      <c r="R274" s="219"/>
      <c r="S274" s="219"/>
      <c r="T274" s="219"/>
      <c r="U274" s="219"/>
      <c r="V274" s="219"/>
      <c r="W274" s="219"/>
      <c r="X274" s="219"/>
      <c r="Y274" s="219"/>
      <c r="Z274" s="219"/>
      <c r="AA274" s="219"/>
      <c r="AB274" s="219"/>
      <c r="AC274" s="219"/>
      <c r="AD274" s="219"/>
      <c r="AE274" s="219"/>
      <c r="AF274" s="219"/>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row>
    <row r="275" spans="1:124" ht="12">
      <c r="A275" s="219"/>
      <c r="B275" s="219"/>
      <c r="C275" s="219"/>
      <c r="D275" s="219"/>
      <c r="E275" s="219"/>
      <c r="F275" s="219"/>
      <c r="G275" s="219"/>
      <c r="H275" s="219"/>
      <c r="I275" s="219"/>
      <c r="J275" s="219"/>
      <c r="K275" s="219"/>
      <c r="L275" s="219"/>
      <c r="M275" s="219"/>
      <c r="N275" s="219"/>
      <c r="O275" s="219"/>
      <c r="P275" s="219"/>
      <c r="Q275" s="219"/>
      <c r="R275" s="219"/>
      <c r="S275" s="219"/>
      <c r="T275" s="219"/>
      <c r="U275" s="219"/>
      <c r="V275" s="219"/>
      <c r="W275" s="219"/>
      <c r="X275" s="219"/>
      <c r="Y275" s="219"/>
      <c r="Z275" s="219"/>
      <c r="AA275" s="219"/>
      <c r="AB275" s="219"/>
      <c r="AC275" s="219"/>
      <c r="AD275" s="219"/>
      <c r="AE275" s="219"/>
      <c r="AF275" s="219"/>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row>
    <row r="276" spans="1:124" ht="12">
      <c r="A276" s="219"/>
      <c r="B276" s="219"/>
      <c r="C276" s="219"/>
      <c r="D276" s="219"/>
      <c r="E276" s="219"/>
      <c r="F276" s="219"/>
      <c r="G276" s="219"/>
      <c r="H276" s="219"/>
      <c r="I276" s="219"/>
      <c r="J276" s="219"/>
      <c r="K276" s="219"/>
      <c r="L276" s="219"/>
      <c r="M276" s="219"/>
      <c r="N276" s="219"/>
      <c r="O276" s="219"/>
      <c r="P276" s="219"/>
      <c r="Q276" s="219"/>
      <c r="R276" s="219"/>
      <c r="S276" s="219"/>
      <c r="T276" s="219"/>
      <c r="U276" s="219"/>
      <c r="V276" s="219"/>
      <c r="W276" s="219"/>
      <c r="X276" s="219"/>
      <c r="Y276" s="219"/>
      <c r="Z276" s="219"/>
      <c r="AA276" s="219"/>
      <c r="AB276" s="219"/>
      <c r="AC276" s="219"/>
      <c r="AD276" s="219"/>
      <c r="AE276" s="219"/>
      <c r="AF276" s="219"/>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row>
    <row r="277" spans="1:124" ht="12">
      <c r="A277" s="219"/>
      <c r="B277" s="219"/>
      <c r="C277" s="219"/>
      <c r="D277" s="219"/>
      <c r="E277" s="219"/>
      <c r="F277" s="219"/>
      <c r="G277" s="219"/>
      <c r="H277" s="219"/>
      <c r="I277" s="219"/>
      <c r="J277" s="219"/>
      <c r="K277" s="219"/>
      <c r="L277" s="219"/>
      <c r="M277" s="219"/>
      <c r="N277" s="219"/>
      <c r="O277" s="219"/>
      <c r="P277" s="219"/>
      <c r="Q277" s="219"/>
      <c r="R277" s="219"/>
      <c r="S277" s="219"/>
      <c r="T277" s="219"/>
      <c r="U277" s="219"/>
      <c r="V277" s="219"/>
      <c r="W277" s="219"/>
      <c r="X277" s="219"/>
      <c r="Y277" s="219"/>
      <c r="Z277" s="219"/>
      <c r="AA277" s="219"/>
      <c r="AB277" s="219"/>
      <c r="AC277" s="219"/>
      <c r="AD277" s="219"/>
      <c r="AE277" s="219"/>
      <c r="AF277" s="219"/>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row>
    <row r="278" spans="1:124" ht="12">
      <c r="A278" s="219"/>
      <c r="B278" s="219"/>
      <c r="C278" s="219"/>
      <c r="D278" s="219"/>
      <c r="E278" s="219"/>
      <c r="F278" s="219"/>
      <c r="G278" s="219"/>
      <c r="H278" s="219"/>
      <c r="I278" s="219"/>
      <c r="J278" s="219"/>
      <c r="K278" s="219"/>
      <c r="L278" s="219"/>
      <c r="M278" s="219"/>
      <c r="N278" s="219"/>
      <c r="O278" s="219"/>
      <c r="P278" s="219"/>
      <c r="Q278" s="219"/>
      <c r="R278" s="219"/>
      <c r="S278" s="219"/>
      <c r="T278" s="219"/>
      <c r="U278" s="219"/>
      <c r="V278" s="219"/>
      <c r="W278" s="219"/>
      <c r="X278" s="219"/>
      <c r="Y278" s="219"/>
      <c r="Z278" s="219"/>
      <c r="AA278" s="219"/>
      <c r="AB278" s="219"/>
      <c r="AC278" s="219"/>
      <c r="AD278" s="219"/>
      <c r="AE278" s="219"/>
      <c r="AF278" s="219"/>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row>
    <row r="279" spans="1:124" ht="12">
      <c r="A279" s="219"/>
      <c r="B279" s="219"/>
      <c r="C279" s="219"/>
      <c r="D279" s="219"/>
      <c r="E279" s="219"/>
      <c r="F279" s="219"/>
      <c r="G279" s="219"/>
      <c r="H279" s="219"/>
      <c r="I279" s="219"/>
      <c r="J279" s="219"/>
      <c r="K279" s="219"/>
      <c r="L279" s="219"/>
      <c r="M279" s="219"/>
      <c r="N279" s="219"/>
      <c r="O279" s="219"/>
      <c r="P279" s="219"/>
      <c r="Q279" s="219"/>
      <c r="R279" s="219"/>
      <c r="S279" s="219"/>
      <c r="T279" s="219"/>
      <c r="U279" s="219"/>
      <c r="V279" s="219"/>
      <c r="W279" s="219"/>
      <c r="X279" s="219"/>
      <c r="Y279" s="219"/>
      <c r="Z279" s="219"/>
      <c r="AA279" s="219"/>
      <c r="AB279" s="219"/>
      <c r="AC279" s="219"/>
      <c r="AD279" s="219"/>
      <c r="AE279" s="219"/>
      <c r="AF279" s="21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row>
    <row r="280" spans="1:124" ht="12">
      <c r="A280" s="219"/>
      <c r="B280" s="219"/>
      <c r="C280" s="219"/>
      <c r="D280" s="219"/>
      <c r="E280" s="219"/>
      <c r="F280" s="219"/>
      <c r="G280" s="219"/>
      <c r="H280" s="219"/>
      <c r="I280" s="219"/>
      <c r="J280" s="219"/>
      <c r="K280" s="219"/>
      <c r="L280" s="219"/>
      <c r="M280" s="219"/>
      <c r="N280" s="219"/>
      <c r="O280" s="219"/>
      <c r="P280" s="219"/>
      <c r="Q280" s="219"/>
      <c r="R280" s="219"/>
      <c r="S280" s="219"/>
      <c r="T280" s="219"/>
      <c r="U280" s="219"/>
      <c r="V280" s="219"/>
      <c r="W280" s="219"/>
      <c r="X280" s="219"/>
      <c r="Y280" s="219"/>
      <c r="Z280" s="219"/>
      <c r="AA280" s="219"/>
      <c r="AB280" s="219"/>
      <c r="AC280" s="219"/>
      <c r="AD280" s="219"/>
      <c r="AE280" s="219"/>
      <c r="AF280" s="219"/>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row>
    <row r="281" spans="1:124" ht="12">
      <c r="A281" s="219"/>
      <c r="B281" s="219"/>
      <c r="C281" s="219"/>
      <c r="D281" s="219"/>
      <c r="E281" s="219"/>
      <c r="F281" s="219"/>
      <c r="G281" s="219"/>
      <c r="H281" s="219"/>
      <c r="I281" s="219"/>
      <c r="J281" s="219"/>
      <c r="K281" s="219"/>
      <c r="L281" s="219"/>
      <c r="M281" s="219"/>
      <c r="N281" s="219"/>
      <c r="O281" s="219"/>
      <c r="P281" s="219"/>
      <c r="Q281" s="219"/>
      <c r="R281" s="219"/>
      <c r="S281" s="219"/>
      <c r="T281" s="219"/>
      <c r="U281" s="219"/>
      <c r="V281" s="219"/>
      <c r="W281" s="219"/>
      <c r="X281" s="219"/>
      <c r="Y281" s="219"/>
      <c r="Z281" s="219"/>
      <c r="AA281" s="219"/>
      <c r="AB281" s="219"/>
      <c r="AC281" s="219"/>
      <c r="AD281" s="219"/>
      <c r="AE281" s="219"/>
      <c r="AF281" s="219"/>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row>
    <row r="282" spans="1:124" ht="12">
      <c r="A282" s="219"/>
      <c r="B282" s="219"/>
      <c r="C282" s="219"/>
      <c r="D282" s="219"/>
      <c r="E282" s="219"/>
      <c r="F282" s="219"/>
      <c r="G282" s="219"/>
      <c r="H282" s="219"/>
      <c r="I282" s="219"/>
      <c r="J282" s="219"/>
      <c r="K282" s="219"/>
      <c r="L282" s="219"/>
      <c r="M282" s="219"/>
      <c r="N282" s="219"/>
      <c r="O282" s="219"/>
      <c r="P282" s="219"/>
      <c r="Q282" s="219"/>
      <c r="R282" s="219"/>
      <c r="S282" s="219"/>
      <c r="T282" s="219"/>
      <c r="U282" s="219"/>
      <c r="V282" s="219"/>
      <c r="W282" s="219"/>
      <c r="X282" s="219"/>
      <c r="Y282" s="219"/>
      <c r="Z282" s="219"/>
      <c r="AA282" s="219"/>
      <c r="AB282" s="219"/>
      <c r="AC282" s="219"/>
      <c r="AD282" s="219"/>
      <c r="AE282" s="219"/>
      <c r="AF282" s="219"/>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row>
    <row r="283" spans="1:124" ht="12">
      <c r="A283" s="219"/>
      <c r="B283" s="219"/>
      <c r="C283" s="219"/>
      <c r="D283" s="219"/>
      <c r="E283" s="219"/>
      <c r="F283" s="219"/>
      <c r="G283" s="219"/>
      <c r="H283" s="219"/>
      <c r="I283" s="219"/>
      <c r="J283" s="219"/>
      <c r="K283" s="219"/>
      <c r="L283" s="219"/>
      <c r="M283" s="219"/>
      <c r="N283" s="219"/>
      <c r="O283" s="219"/>
      <c r="P283" s="219"/>
      <c r="Q283" s="219"/>
      <c r="R283" s="219"/>
      <c r="S283" s="219"/>
      <c r="T283" s="219"/>
      <c r="U283" s="219"/>
      <c r="V283" s="219"/>
      <c r="W283" s="219"/>
      <c r="X283" s="219"/>
      <c r="Y283" s="219"/>
      <c r="Z283" s="219"/>
      <c r="AA283" s="219"/>
      <c r="AB283" s="219"/>
      <c r="AC283" s="219"/>
      <c r="AD283" s="219"/>
      <c r="AE283" s="219"/>
      <c r="AF283" s="219"/>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row>
    <row r="284" spans="1:124" ht="12">
      <c r="A284" s="219"/>
      <c r="B284" s="219"/>
      <c r="C284" s="219"/>
      <c r="D284" s="219"/>
      <c r="E284" s="219"/>
      <c r="F284" s="219"/>
      <c r="G284" s="219"/>
      <c r="H284" s="219"/>
      <c r="I284" s="219"/>
      <c r="J284" s="219"/>
      <c r="K284" s="219"/>
      <c r="L284" s="219"/>
      <c r="M284" s="219"/>
      <c r="N284" s="219"/>
      <c r="O284" s="219"/>
      <c r="P284" s="219"/>
      <c r="Q284" s="219"/>
      <c r="R284" s="219"/>
      <c r="S284" s="219"/>
      <c r="T284" s="219"/>
      <c r="U284" s="219"/>
      <c r="V284" s="219"/>
      <c r="W284" s="219"/>
      <c r="X284" s="219"/>
      <c r="Y284" s="219"/>
      <c r="Z284" s="219"/>
      <c r="AA284" s="219"/>
      <c r="AB284" s="219"/>
      <c r="AC284" s="219"/>
      <c r="AD284" s="219"/>
      <c r="AE284" s="219"/>
      <c r="AF284" s="219"/>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row>
    <row r="285" spans="1:124" ht="12">
      <c r="A285" s="219"/>
      <c r="B285" s="219"/>
      <c r="C285" s="219"/>
      <c r="D285" s="219"/>
      <c r="E285" s="219"/>
      <c r="F285" s="219"/>
      <c r="G285" s="219"/>
      <c r="H285" s="219"/>
      <c r="I285" s="219"/>
      <c r="J285" s="219"/>
      <c r="K285" s="219"/>
      <c r="L285" s="219"/>
      <c r="M285" s="219"/>
      <c r="N285" s="219"/>
      <c r="O285" s="219"/>
      <c r="P285" s="219"/>
      <c r="Q285" s="219"/>
      <c r="R285" s="219"/>
      <c r="S285" s="219"/>
      <c r="T285" s="219"/>
      <c r="U285" s="219"/>
      <c r="V285" s="219"/>
      <c r="W285" s="219"/>
      <c r="X285" s="219"/>
      <c r="Y285" s="219"/>
      <c r="Z285" s="219"/>
      <c r="AA285" s="219"/>
      <c r="AB285" s="219"/>
      <c r="AC285" s="219"/>
      <c r="AD285" s="219"/>
      <c r="AE285" s="219"/>
      <c r="AF285" s="219"/>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row>
    <row r="286" spans="1:124" ht="12">
      <c r="A286" s="219"/>
      <c r="B286" s="219"/>
      <c r="C286" s="219"/>
      <c r="D286" s="219"/>
      <c r="E286" s="219"/>
      <c r="F286" s="219"/>
      <c r="G286" s="219"/>
      <c r="H286" s="219"/>
      <c r="I286" s="219"/>
      <c r="J286" s="219"/>
      <c r="K286" s="219"/>
      <c r="L286" s="219"/>
      <c r="M286" s="219"/>
      <c r="N286" s="219"/>
      <c r="O286" s="219"/>
      <c r="P286" s="219"/>
      <c r="Q286" s="219"/>
      <c r="R286" s="219"/>
      <c r="S286" s="219"/>
      <c r="T286" s="219"/>
      <c r="U286" s="219"/>
      <c r="V286" s="219"/>
      <c r="W286" s="219"/>
      <c r="X286" s="219"/>
      <c r="Y286" s="219"/>
      <c r="Z286" s="219"/>
      <c r="AA286" s="219"/>
      <c r="AB286" s="219"/>
      <c r="AC286" s="219"/>
      <c r="AD286" s="219"/>
      <c r="AE286" s="219"/>
      <c r="AF286" s="219"/>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row>
    <row r="287" spans="1:124" ht="12">
      <c r="A287" s="219"/>
      <c r="B287" s="219"/>
      <c r="C287" s="219"/>
      <c r="D287" s="219"/>
      <c r="E287" s="219"/>
      <c r="F287" s="219"/>
      <c r="G287" s="219"/>
      <c r="H287" s="219"/>
      <c r="I287" s="219"/>
      <c r="J287" s="219"/>
      <c r="K287" s="219"/>
      <c r="L287" s="219"/>
      <c r="M287" s="219"/>
      <c r="N287" s="219"/>
      <c r="O287" s="219"/>
      <c r="P287" s="219"/>
      <c r="Q287" s="219"/>
      <c r="R287" s="219"/>
      <c r="S287" s="219"/>
      <c r="T287" s="219"/>
      <c r="U287" s="219"/>
      <c r="V287" s="219"/>
      <c r="W287" s="219"/>
      <c r="X287" s="219"/>
      <c r="Y287" s="219"/>
      <c r="Z287" s="219"/>
      <c r="AA287" s="219"/>
      <c r="AB287" s="219"/>
      <c r="AC287" s="219"/>
      <c r="AD287" s="219"/>
      <c r="AE287" s="219"/>
      <c r="AF287" s="219"/>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row>
    <row r="288" spans="1:124" ht="12">
      <c r="A288" s="219"/>
      <c r="B288" s="219"/>
      <c r="C288" s="219"/>
      <c r="D288" s="219"/>
      <c r="E288" s="219"/>
      <c r="F288" s="219"/>
      <c r="G288" s="219"/>
      <c r="H288" s="219"/>
      <c r="I288" s="219"/>
      <c r="J288" s="219"/>
      <c r="K288" s="219"/>
      <c r="L288" s="219"/>
      <c r="M288" s="219"/>
      <c r="N288" s="219"/>
      <c r="O288" s="219"/>
      <c r="P288" s="219"/>
      <c r="Q288" s="219"/>
      <c r="R288" s="219"/>
      <c r="S288" s="219"/>
      <c r="T288" s="219"/>
      <c r="U288" s="219"/>
      <c r="V288" s="219"/>
      <c r="W288" s="219"/>
      <c r="X288" s="219"/>
      <c r="Y288" s="219"/>
      <c r="Z288" s="219"/>
      <c r="AA288" s="219"/>
      <c r="AB288" s="219"/>
      <c r="AC288" s="219"/>
      <c r="AD288" s="219"/>
      <c r="AE288" s="219"/>
      <c r="AF288" s="219"/>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row>
    <row r="289" spans="1:124" ht="12">
      <c r="A289" s="219"/>
      <c r="B289" s="219"/>
      <c r="C289" s="219"/>
      <c r="D289" s="219"/>
      <c r="E289" s="219"/>
      <c r="F289" s="219"/>
      <c r="G289" s="219"/>
      <c r="H289" s="219"/>
      <c r="I289" s="219"/>
      <c r="J289" s="219"/>
      <c r="K289" s="219"/>
      <c r="L289" s="219"/>
      <c r="M289" s="219"/>
      <c r="N289" s="219"/>
      <c r="O289" s="219"/>
      <c r="P289" s="219"/>
      <c r="Q289" s="219"/>
      <c r="R289" s="219"/>
      <c r="S289" s="219"/>
      <c r="T289" s="219"/>
      <c r="U289" s="219"/>
      <c r="V289" s="219"/>
      <c r="W289" s="219"/>
      <c r="X289" s="219"/>
      <c r="Y289" s="219"/>
      <c r="Z289" s="219"/>
      <c r="AA289" s="219"/>
      <c r="AB289" s="219"/>
      <c r="AC289" s="219"/>
      <c r="AD289" s="219"/>
      <c r="AE289" s="219"/>
      <c r="AF289" s="21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row>
    <row r="290" spans="1:124" ht="12">
      <c r="A290" s="219"/>
      <c r="B290" s="219"/>
      <c r="C290" s="219"/>
      <c r="D290" s="219"/>
      <c r="E290" s="219"/>
      <c r="F290" s="219"/>
      <c r="G290" s="219"/>
      <c r="H290" s="219"/>
      <c r="I290" s="219"/>
      <c r="J290" s="219"/>
      <c r="K290" s="219"/>
      <c r="L290" s="219"/>
      <c r="M290" s="219"/>
      <c r="N290" s="219"/>
      <c r="O290" s="219"/>
      <c r="P290" s="219"/>
      <c r="Q290" s="219"/>
      <c r="R290" s="219"/>
      <c r="S290" s="219"/>
      <c r="T290" s="219"/>
      <c r="U290" s="219"/>
      <c r="V290" s="219"/>
      <c r="W290" s="219"/>
      <c r="X290" s="219"/>
      <c r="Y290" s="219"/>
      <c r="Z290" s="219"/>
      <c r="AA290" s="219"/>
      <c r="AB290" s="219"/>
      <c r="AC290" s="219"/>
      <c r="AD290" s="219"/>
      <c r="AE290" s="219"/>
      <c r="AF290" s="219"/>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row>
    <row r="291" spans="1:124" ht="12">
      <c r="A291" s="219"/>
      <c r="B291" s="219"/>
      <c r="C291" s="219"/>
      <c r="D291" s="219"/>
      <c r="E291" s="219"/>
      <c r="F291" s="219"/>
      <c r="G291" s="219"/>
      <c r="H291" s="219"/>
      <c r="I291" s="219"/>
      <c r="J291" s="219"/>
      <c r="K291" s="219"/>
      <c r="L291" s="219"/>
      <c r="M291" s="219"/>
      <c r="N291" s="219"/>
      <c r="O291" s="219"/>
      <c r="P291" s="219"/>
      <c r="Q291" s="219"/>
      <c r="R291" s="219"/>
      <c r="S291" s="219"/>
      <c r="T291" s="219"/>
      <c r="U291" s="219"/>
      <c r="V291" s="219"/>
      <c r="W291" s="219"/>
      <c r="X291" s="219"/>
      <c r="Y291" s="219"/>
      <c r="Z291" s="219"/>
      <c r="AA291" s="219"/>
      <c r="AB291" s="219"/>
      <c r="AC291" s="219"/>
      <c r="AD291" s="219"/>
      <c r="AE291" s="219"/>
      <c r="AF291" s="219"/>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row>
    <row r="292" spans="1:124" ht="12">
      <c r="A292" s="219"/>
      <c r="B292" s="219"/>
      <c r="C292" s="219"/>
      <c r="D292" s="219"/>
      <c r="E292" s="219"/>
      <c r="F292" s="219"/>
      <c r="G292" s="219"/>
      <c r="H292" s="219"/>
      <c r="I292" s="219"/>
      <c r="J292" s="219"/>
      <c r="K292" s="219"/>
      <c r="L292" s="219"/>
      <c r="M292" s="219"/>
      <c r="N292" s="219"/>
      <c r="O292" s="219"/>
      <c r="P292" s="219"/>
      <c r="Q292" s="219"/>
      <c r="R292" s="219"/>
      <c r="S292" s="219"/>
      <c r="T292" s="219"/>
      <c r="U292" s="219"/>
      <c r="V292" s="219"/>
      <c r="W292" s="219"/>
      <c r="X292" s="219"/>
      <c r="Y292" s="219"/>
      <c r="Z292" s="219"/>
      <c r="AA292" s="219"/>
      <c r="AB292" s="219"/>
      <c r="AC292" s="219"/>
      <c r="AD292" s="219"/>
      <c r="AE292" s="219"/>
      <c r="AF292" s="219"/>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row>
    <row r="293" spans="1:124" ht="12">
      <c r="A293" s="219"/>
      <c r="B293" s="219"/>
      <c r="C293" s="219"/>
      <c r="D293" s="219"/>
      <c r="E293" s="219"/>
      <c r="F293" s="219"/>
      <c r="G293" s="219"/>
      <c r="H293" s="219"/>
      <c r="I293" s="219"/>
      <c r="J293" s="219"/>
      <c r="K293" s="219"/>
      <c r="L293" s="219"/>
      <c r="M293" s="219"/>
      <c r="N293" s="219"/>
      <c r="O293" s="219"/>
      <c r="P293" s="219"/>
      <c r="Q293" s="219"/>
      <c r="R293" s="219"/>
      <c r="S293" s="219"/>
      <c r="T293" s="219"/>
      <c r="U293" s="219"/>
      <c r="V293" s="219"/>
      <c r="W293" s="219"/>
      <c r="X293" s="219"/>
      <c r="Y293" s="219"/>
      <c r="Z293" s="219"/>
      <c r="AA293" s="219"/>
      <c r="AB293" s="219"/>
      <c r="AC293" s="219"/>
      <c r="AD293" s="219"/>
      <c r="AE293" s="219"/>
      <c r="AF293" s="219"/>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row>
    <row r="294" spans="1:124" ht="12">
      <c r="A294" s="219"/>
      <c r="B294" s="219"/>
      <c r="C294" s="219"/>
      <c r="D294" s="219"/>
      <c r="E294" s="219"/>
      <c r="F294" s="219"/>
      <c r="G294" s="219"/>
      <c r="H294" s="219"/>
      <c r="I294" s="219"/>
      <c r="J294" s="219"/>
      <c r="K294" s="219"/>
      <c r="L294" s="219"/>
      <c r="M294" s="219"/>
      <c r="N294" s="219"/>
      <c r="O294" s="219"/>
      <c r="P294" s="219"/>
      <c r="Q294" s="219"/>
      <c r="R294" s="219"/>
      <c r="S294" s="219"/>
      <c r="T294" s="219"/>
      <c r="U294" s="219"/>
      <c r="V294" s="219"/>
      <c r="W294" s="219"/>
      <c r="X294" s="219"/>
      <c r="Y294" s="219"/>
      <c r="Z294" s="219"/>
      <c r="AA294" s="219"/>
      <c r="AB294" s="219"/>
      <c r="AC294" s="219"/>
      <c r="AD294" s="219"/>
      <c r="AE294" s="219"/>
      <c r="AF294" s="219"/>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row>
    <row r="295" spans="1:124" ht="12">
      <c r="A295" s="219"/>
      <c r="B295" s="219"/>
      <c r="C295" s="219"/>
      <c r="D295" s="219"/>
      <c r="E295" s="219"/>
      <c r="F295" s="219"/>
      <c r="G295" s="219"/>
      <c r="H295" s="219"/>
      <c r="I295" s="219"/>
      <c r="J295" s="219"/>
      <c r="K295" s="219"/>
      <c r="L295" s="219"/>
      <c r="M295" s="219"/>
      <c r="N295" s="219"/>
      <c r="O295" s="219"/>
      <c r="P295" s="219"/>
      <c r="Q295" s="219"/>
      <c r="R295" s="219"/>
      <c r="S295" s="219"/>
      <c r="T295" s="219"/>
      <c r="U295" s="219"/>
      <c r="V295" s="219"/>
      <c r="W295" s="219"/>
      <c r="X295" s="219"/>
      <c r="Y295" s="219"/>
      <c r="Z295" s="219"/>
      <c r="AA295" s="219"/>
      <c r="AB295" s="219"/>
      <c r="AC295" s="219"/>
      <c r="AD295" s="219"/>
      <c r="AE295" s="219"/>
      <c r="AF295" s="219"/>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row>
    <row r="296" spans="1:124" ht="12">
      <c r="A296" s="219"/>
      <c r="B296" s="219"/>
      <c r="C296" s="219"/>
      <c r="D296" s="219"/>
      <c r="E296" s="219"/>
      <c r="F296" s="219"/>
      <c r="G296" s="219"/>
      <c r="H296" s="219"/>
      <c r="I296" s="219"/>
      <c r="J296" s="219"/>
      <c r="K296" s="219"/>
      <c r="L296" s="219"/>
      <c r="M296" s="219"/>
      <c r="N296" s="219"/>
      <c r="O296" s="219"/>
      <c r="P296" s="219"/>
      <c r="Q296" s="219"/>
      <c r="R296" s="219"/>
      <c r="S296" s="219"/>
      <c r="T296" s="219"/>
      <c r="U296" s="219"/>
      <c r="V296" s="219"/>
      <c r="W296" s="219"/>
      <c r="X296" s="219"/>
      <c r="Y296" s="219"/>
      <c r="Z296" s="219"/>
      <c r="AA296" s="219"/>
      <c r="AB296" s="219"/>
      <c r="AC296" s="219"/>
      <c r="AD296" s="219"/>
      <c r="AE296" s="219"/>
      <c r="AF296" s="219"/>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row>
    <row r="297" spans="1:124" ht="12">
      <c r="A297" s="219"/>
      <c r="B297" s="219"/>
      <c r="C297" s="219"/>
      <c r="D297" s="219"/>
      <c r="E297" s="219"/>
      <c r="F297" s="219"/>
      <c r="G297" s="219"/>
      <c r="H297" s="219"/>
      <c r="I297" s="219"/>
      <c r="J297" s="219"/>
      <c r="K297" s="219"/>
      <c r="L297" s="219"/>
      <c r="M297" s="219"/>
      <c r="N297" s="219"/>
      <c r="O297" s="219"/>
      <c r="P297" s="219"/>
      <c r="Q297" s="219"/>
      <c r="R297" s="219"/>
      <c r="S297" s="219"/>
      <c r="T297" s="219"/>
      <c r="U297" s="219"/>
      <c r="V297" s="219"/>
      <c r="W297" s="219"/>
      <c r="X297" s="219"/>
      <c r="Y297" s="219"/>
      <c r="Z297" s="219"/>
      <c r="AA297" s="219"/>
      <c r="AB297" s="219"/>
      <c r="AC297" s="219"/>
      <c r="AD297" s="219"/>
      <c r="AE297" s="219"/>
      <c r="AF297" s="219"/>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row>
    <row r="298" spans="1:124" ht="12">
      <c r="A298" s="219"/>
      <c r="B298" s="219"/>
      <c r="C298" s="219"/>
      <c r="D298" s="219"/>
      <c r="E298" s="219"/>
      <c r="F298" s="219"/>
      <c r="G298" s="219"/>
      <c r="H298" s="219"/>
      <c r="I298" s="219"/>
      <c r="J298" s="219"/>
      <c r="K298" s="219"/>
      <c r="L298" s="219"/>
      <c r="M298" s="219"/>
      <c r="N298" s="219"/>
      <c r="O298" s="219"/>
      <c r="P298" s="219"/>
      <c r="Q298" s="219"/>
      <c r="R298" s="219"/>
      <c r="S298" s="219"/>
      <c r="T298" s="219"/>
      <c r="U298" s="219"/>
      <c r="V298" s="219"/>
      <c r="W298" s="219"/>
      <c r="X298" s="219"/>
      <c r="Y298" s="219"/>
      <c r="Z298" s="219"/>
      <c r="AA298" s="219"/>
      <c r="AB298" s="219"/>
      <c r="AC298" s="219"/>
      <c r="AD298" s="219"/>
      <c r="AE298" s="219"/>
      <c r="AF298" s="219"/>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row>
    <row r="299" spans="1:124" ht="12">
      <c r="A299" s="219"/>
      <c r="B299" s="219"/>
      <c r="C299" s="219"/>
      <c r="D299" s="219"/>
      <c r="E299" s="219"/>
      <c r="F299" s="219"/>
      <c r="G299" s="219"/>
      <c r="H299" s="219"/>
      <c r="I299" s="219"/>
      <c r="J299" s="219"/>
      <c r="K299" s="219"/>
      <c r="L299" s="219"/>
      <c r="M299" s="219"/>
      <c r="N299" s="219"/>
      <c r="O299" s="219"/>
      <c r="P299" s="219"/>
      <c r="Q299" s="219"/>
      <c r="R299" s="219"/>
      <c r="S299" s="219"/>
      <c r="T299" s="219"/>
      <c r="U299" s="219"/>
      <c r="V299" s="219"/>
      <c r="W299" s="219"/>
      <c r="X299" s="219"/>
      <c r="Y299" s="219"/>
      <c r="Z299" s="219"/>
      <c r="AA299" s="219"/>
      <c r="AB299" s="219"/>
      <c r="AC299" s="219"/>
      <c r="AD299" s="219"/>
      <c r="AE299" s="219"/>
      <c r="AF299" s="21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row>
    <row r="300" spans="1:124" ht="12">
      <c r="A300" s="219"/>
      <c r="B300" s="219"/>
      <c r="C300" s="219"/>
      <c r="D300" s="219"/>
      <c r="E300" s="219"/>
      <c r="F300" s="219"/>
      <c r="G300" s="219"/>
      <c r="H300" s="219"/>
      <c r="I300" s="219"/>
      <c r="J300" s="219"/>
      <c r="K300" s="219"/>
      <c r="L300" s="219"/>
      <c r="M300" s="219"/>
      <c r="N300" s="219"/>
      <c r="O300" s="219"/>
      <c r="P300" s="219"/>
      <c r="Q300" s="219"/>
      <c r="R300" s="219"/>
      <c r="S300" s="219"/>
      <c r="T300" s="219"/>
      <c r="U300" s="219"/>
      <c r="V300" s="219"/>
      <c r="W300" s="219"/>
      <c r="X300" s="219"/>
      <c r="Y300" s="219"/>
      <c r="Z300" s="219"/>
      <c r="AA300" s="219"/>
      <c r="AB300" s="219"/>
      <c r="AC300" s="219"/>
      <c r="AD300" s="219"/>
      <c r="AE300" s="219"/>
      <c r="AF300" s="219"/>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row>
    <row r="301" spans="1:124" ht="12">
      <c r="A301" s="219"/>
      <c r="B301" s="219"/>
      <c r="C301" s="219"/>
      <c r="D301" s="219"/>
      <c r="E301" s="219"/>
      <c r="F301" s="219"/>
      <c r="G301" s="219"/>
      <c r="H301" s="219"/>
      <c r="I301" s="219"/>
      <c r="J301" s="219"/>
      <c r="K301" s="219"/>
      <c r="L301" s="219"/>
      <c r="M301" s="219"/>
      <c r="N301" s="219"/>
      <c r="O301" s="219"/>
      <c r="P301" s="219"/>
      <c r="Q301" s="219"/>
      <c r="R301" s="219"/>
      <c r="S301" s="219"/>
      <c r="T301" s="219"/>
      <c r="U301" s="219"/>
      <c r="V301" s="219"/>
      <c r="W301" s="219"/>
      <c r="X301" s="219"/>
      <c r="Y301" s="219"/>
      <c r="Z301" s="219"/>
      <c r="AA301" s="219"/>
      <c r="AB301" s="219"/>
      <c r="AC301" s="219"/>
      <c r="AD301" s="219"/>
      <c r="AE301" s="219"/>
      <c r="AF301" s="219"/>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row>
    <row r="302" spans="1:124" ht="12">
      <c r="A302" s="219"/>
      <c r="B302" s="219"/>
      <c r="C302" s="219"/>
      <c r="D302" s="219"/>
      <c r="E302" s="219"/>
      <c r="F302" s="219"/>
      <c r="G302" s="219"/>
      <c r="H302" s="219"/>
      <c r="I302" s="219"/>
      <c r="J302" s="219"/>
      <c r="K302" s="219"/>
      <c r="L302" s="219"/>
      <c r="M302" s="219"/>
      <c r="N302" s="219"/>
      <c r="O302" s="219"/>
      <c r="P302" s="219"/>
      <c r="Q302" s="219"/>
      <c r="R302" s="219"/>
      <c r="S302" s="219"/>
      <c r="T302" s="219"/>
      <c r="U302" s="219"/>
      <c r="V302" s="219"/>
      <c r="W302" s="219"/>
      <c r="X302" s="219"/>
      <c r="Y302" s="219"/>
      <c r="Z302" s="219"/>
      <c r="AA302" s="219"/>
      <c r="AB302" s="219"/>
      <c r="AC302" s="219"/>
      <c r="AD302" s="219"/>
      <c r="AE302" s="219"/>
      <c r="AF302" s="219"/>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row>
    <row r="303" spans="1:124" ht="12">
      <c r="A303" s="219"/>
      <c r="B303" s="219"/>
      <c r="C303" s="219"/>
      <c r="D303" s="219"/>
      <c r="E303" s="219"/>
      <c r="F303" s="219"/>
      <c r="G303" s="219"/>
      <c r="H303" s="219"/>
      <c r="I303" s="219"/>
      <c r="J303" s="219"/>
      <c r="K303" s="219"/>
      <c r="L303" s="219"/>
      <c r="M303" s="219"/>
      <c r="N303" s="219"/>
      <c r="O303" s="219"/>
      <c r="P303" s="219"/>
      <c r="Q303" s="219"/>
      <c r="R303" s="219"/>
      <c r="S303" s="219"/>
      <c r="T303" s="219"/>
      <c r="U303" s="219"/>
      <c r="V303" s="219"/>
      <c r="W303" s="219"/>
      <c r="X303" s="219"/>
      <c r="Y303" s="219"/>
      <c r="Z303" s="219"/>
      <c r="AA303" s="219"/>
      <c r="AB303" s="219"/>
      <c r="AC303" s="219"/>
      <c r="AD303" s="219"/>
      <c r="AE303" s="219"/>
      <c r="AF303" s="219"/>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row>
    <row r="304" spans="1:124" ht="12">
      <c r="A304" s="219"/>
      <c r="B304" s="219"/>
      <c r="C304" s="219"/>
      <c r="D304" s="219"/>
      <c r="E304" s="219"/>
      <c r="F304" s="219"/>
      <c r="G304" s="219"/>
      <c r="H304" s="219"/>
      <c r="I304" s="219"/>
      <c r="J304" s="219"/>
      <c r="K304" s="219"/>
      <c r="L304" s="219"/>
      <c r="M304" s="219"/>
      <c r="N304" s="219"/>
      <c r="O304" s="219"/>
      <c r="P304" s="219"/>
      <c r="Q304" s="219"/>
      <c r="R304" s="219"/>
      <c r="S304" s="219"/>
      <c r="T304" s="219"/>
      <c r="U304" s="219"/>
      <c r="V304" s="219"/>
      <c r="W304" s="219"/>
      <c r="X304" s="219"/>
      <c r="Y304" s="219"/>
      <c r="Z304" s="219"/>
      <c r="AA304" s="219"/>
      <c r="AB304" s="219"/>
      <c r="AC304" s="219"/>
      <c r="AD304" s="219"/>
      <c r="AE304" s="219"/>
      <c r="AF304" s="219"/>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row>
    <row r="305" spans="1:124" ht="12">
      <c r="A305" s="219"/>
      <c r="B305" s="219"/>
      <c r="C305" s="219"/>
      <c r="D305" s="219"/>
      <c r="E305" s="219"/>
      <c r="F305" s="219"/>
      <c r="G305" s="219"/>
      <c r="H305" s="219"/>
      <c r="I305" s="219"/>
      <c r="J305" s="219"/>
      <c r="K305" s="219"/>
      <c r="L305" s="219"/>
      <c r="M305" s="219"/>
      <c r="N305" s="219"/>
      <c r="O305" s="219"/>
      <c r="P305" s="219"/>
      <c r="Q305" s="219"/>
      <c r="R305" s="219"/>
      <c r="S305" s="219"/>
      <c r="T305" s="219"/>
      <c r="U305" s="219"/>
      <c r="V305" s="219"/>
      <c r="W305" s="219"/>
      <c r="X305" s="219"/>
      <c r="Y305" s="219"/>
      <c r="Z305" s="219"/>
      <c r="AA305" s="219"/>
      <c r="AB305" s="219"/>
      <c r="AC305" s="219"/>
      <c r="AD305" s="219"/>
      <c r="AE305" s="219"/>
      <c r="AF305" s="219"/>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row>
    <row r="306" spans="1:124" ht="12">
      <c r="A306" s="219"/>
      <c r="B306" s="219"/>
      <c r="C306" s="219"/>
      <c r="D306" s="219"/>
      <c r="E306" s="219"/>
      <c r="F306" s="219"/>
      <c r="G306" s="219"/>
      <c r="H306" s="219"/>
      <c r="I306" s="219"/>
      <c r="J306" s="219"/>
      <c r="K306" s="219"/>
      <c r="L306" s="219"/>
      <c r="M306" s="219"/>
      <c r="N306" s="219"/>
      <c r="O306" s="219"/>
      <c r="P306" s="219"/>
      <c r="Q306" s="219"/>
      <c r="R306" s="219"/>
      <c r="S306" s="219"/>
      <c r="T306" s="219"/>
      <c r="U306" s="219"/>
      <c r="V306" s="219"/>
      <c r="W306" s="219"/>
      <c r="X306" s="219"/>
      <c r="Y306" s="219"/>
      <c r="Z306" s="219"/>
      <c r="AA306" s="219"/>
      <c r="AB306" s="219"/>
      <c r="AC306" s="219"/>
      <c r="AD306" s="219"/>
      <c r="AE306" s="219"/>
      <c r="AF306" s="219"/>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row>
    <row r="307" spans="1:124" ht="12">
      <c r="A307" s="219"/>
      <c r="B307" s="219"/>
      <c r="C307" s="219"/>
      <c r="D307" s="219"/>
      <c r="E307" s="219"/>
      <c r="F307" s="219"/>
      <c r="G307" s="219"/>
      <c r="H307" s="219"/>
      <c r="I307" s="219"/>
      <c r="J307" s="219"/>
      <c r="K307" s="219"/>
      <c r="L307" s="219"/>
      <c r="M307" s="219"/>
      <c r="N307" s="219"/>
      <c r="O307" s="219"/>
      <c r="P307" s="219"/>
      <c r="Q307" s="219"/>
      <c r="R307" s="219"/>
      <c r="S307" s="219"/>
      <c r="T307" s="219"/>
      <c r="U307" s="219"/>
      <c r="V307" s="219"/>
      <c r="W307" s="219"/>
      <c r="X307" s="219"/>
      <c r="Y307" s="219"/>
      <c r="Z307" s="219"/>
      <c r="AA307" s="219"/>
      <c r="AB307" s="219"/>
      <c r="AC307" s="219"/>
      <c r="AD307" s="219"/>
      <c r="AE307" s="219"/>
      <c r="AF307" s="219"/>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row>
    <row r="308" spans="1:124" ht="12">
      <c r="A308" s="219"/>
      <c r="B308" s="219"/>
      <c r="C308" s="219"/>
      <c r="D308" s="219"/>
      <c r="E308" s="219"/>
      <c r="F308" s="219"/>
      <c r="G308" s="219"/>
      <c r="H308" s="219"/>
      <c r="I308" s="219"/>
      <c r="J308" s="219"/>
      <c r="K308" s="219"/>
      <c r="L308" s="219"/>
      <c r="M308" s="219"/>
      <c r="N308" s="219"/>
      <c r="O308" s="219"/>
      <c r="P308" s="219"/>
      <c r="Q308" s="219"/>
      <c r="R308" s="219"/>
      <c r="S308" s="219"/>
      <c r="T308" s="219"/>
      <c r="U308" s="219"/>
      <c r="V308" s="219"/>
      <c r="W308" s="219"/>
      <c r="X308" s="219"/>
      <c r="Y308" s="219"/>
      <c r="Z308" s="219"/>
      <c r="AA308" s="219"/>
      <c r="AB308" s="219"/>
      <c r="AC308" s="219"/>
      <c r="AD308" s="219"/>
      <c r="AE308" s="219"/>
      <c r="AF308" s="219"/>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row>
    <row r="309" spans="1:124" ht="12">
      <c r="A309" s="219"/>
      <c r="B309" s="219"/>
      <c r="C309" s="219"/>
      <c r="D309" s="219"/>
      <c r="E309" s="219"/>
      <c r="F309" s="219"/>
      <c r="G309" s="219"/>
      <c r="H309" s="219"/>
      <c r="I309" s="219"/>
      <c r="J309" s="219"/>
      <c r="K309" s="219"/>
      <c r="L309" s="219"/>
      <c r="M309" s="219"/>
      <c r="N309" s="219"/>
      <c r="O309" s="219"/>
      <c r="P309" s="219"/>
      <c r="Q309" s="219"/>
      <c r="R309" s="219"/>
      <c r="S309" s="219"/>
      <c r="T309" s="219"/>
      <c r="U309" s="219"/>
      <c r="V309" s="219"/>
      <c r="W309" s="219"/>
      <c r="X309" s="219"/>
      <c r="Y309" s="219"/>
      <c r="Z309" s="219"/>
      <c r="AA309" s="219"/>
      <c r="AB309" s="219"/>
      <c r="AC309" s="219"/>
      <c r="AD309" s="219"/>
      <c r="AE309" s="219"/>
      <c r="AF309" s="21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row>
    <row r="310" spans="1:124" ht="12">
      <c r="A310" s="219"/>
      <c r="B310" s="219"/>
      <c r="C310" s="219"/>
      <c r="D310" s="219"/>
      <c r="E310" s="219"/>
      <c r="F310" s="219"/>
      <c r="G310" s="219"/>
      <c r="H310" s="219"/>
      <c r="I310" s="219"/>
      <c r="J310" s="219"/>
      <c r="K310" s="219"/>
      <c r="L310" s="219"/>
      <c r="M310" s="219"/>
      <c r="N310" s="219"/>
      <c r="O310" s="219"/>
      <c r="P310" s="219"/>
      <c r="Q310" s="219"/>
      <c r="R310" s="219"/>
      <c r="S310" s="219"/>
      <c r="T310" s="219"/>
      <c r="U310" s="219"/>
      <c r="V310" s="219"/>
      <c r="W310" s="219"/>
      <c r="X310" s="219"/>
      <c r="Y310" s="219"/>
      <c r="Z310" s="219"/>
      <c r="AA310" s="219"/>
      <c r="AB310" s="219"/>
      <c r="AC310" s="219"/>
      <c r="AD310" s="219"/>
      <c r="AE310" s="219"/>
      <c r="AF310" s="219"/>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row>
    <row r="311" spans="1:124" ht="12">
      <c r="A311" s="219"/>
      <c r="B311" s="219"/>
      <c r="C311" s="219"/>
      <c r="D311" s="219"/>
      <c r="E311" s="219"/>
      <c r="F311" s="219"/>
      <c r="G311" s="219"/>
      <c r="H311" s="219"/>
      <c r="I311" s="219"/>
      <c r="J311" s="219"/>
      <c r="K311" s="219"/>
      <c r="L311" s="219"/>
      <c r="M311" s="219"/>
      <c r="N311" s="219"/>
      <c r="O311" s="219"/>
      <c r="P311" s="219"/>
      <c r="Q311" s="219"/>
      <c r="R311" s="219"/>
      <c r="S311" s="219"/>
      <c r="T311" s="219"/>
      <c r="U311" s="219"/>
      <c r="V311" s="219"/>
      <c r="W311" s="219"/>
      <c r="X311" s="219"/>
      <c r="Y311" s="219"/>
      <c r="Z311" s="219"/>
      <c r="AA311" s="219"/>
      <c r="AB311" s="219"/>
      <c r="AC311" s="219"/>
      <c r="AD311" s="219"/>
      <c r="AE311" s="219"/>
      <c r="AF311" s="219"/>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c r="CJ311"/>
      <c r="CK311"/>
      <c r="CL311"/>
      <c r="CM311"/>
      <c r="CN311"/>
      <c r="CO311"/>
      <c r="CP311"/>
      <c r="CQ311"/>
      <c r="CR311"/>
      <c r="CS311"/>
      <c r="CT311"/>
      <c r="CU311"/>
      <c r="CV311"/>
      <c r="CW311"/>
      <c r="CX311"/>
      <c r="CY311"/>
      <c r="CZ311"/>
      <c r="DA311"/>
      <c r="DB311"/>
      <c r="DC311"/>
      <c r="DD311"/>
      <c r="DE311"/>
      <c r="DF311"/>
      <c r="DG311"/>
      <c r="DH311"/>
      <c r="DI311"/>
      <c r="DJ311"/>
      <c r="DK311"/>
      <c r="DL311"/>
      <c r="DM311"/>
      <c r="DN311"/>
      <c r="DO311"/>
      <c r="DP311"/>
      <c r="DQ311"/>
      <c r="DR311"/>
      <c r="DS311"/>
      <c r="DT311"/>
    </row>
    <row r="312" spans="1:124" ht="12">
      <c r="A312" s="219"/>
      <c r="B312" s="219"/>
      <c r="C312" s="219"/>
      <c r="D312" s="219"/>
      <c r="E312" s="219"/>
      <c r="F312" s="219"/>
      <c r="G312" s="219"/>
      <c r="H312" s="219"/>
      <c r="I312" s="219"/>
      <c r="J312" s="219"/>
      <c r="K312" s="219"/>
      <c r="L312" s="219"/>
      <c r="M312" s="219"/>
      <c r="N312" s="219"/>
      <c r="O312" s="219"/>
      <c r="P312" s="219"/>
      <c r="Q312" s="219"/>
      <c r="R312" s="219"/>
      <c r="S312" s="219"/>
      <c r="T312" s="219"/>
      <c r="U312" s="219"/>
      <c r="V312" s="219"/>
      <c r="W312" s="219"/>
      <c r="X312" s="219"/>
      <c r="Y312" s="219"/>
      <c r="Z312" s="219"/>
      <c r="AA312" s="219"/>
      <c r="AB312" s="219"/>
      <c r="AC312" s="219"/>
      <c r="AD312" s="219"/>
      <c r="AE312" s="219"/>
      <c r="AF312" s="219"/>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c r="DB312"/>
      <c r="DC312"/>
      <c r="DD312"/>
      <c r="DE312"/>
      <c r="DF312"/>
      <c r="DG312"/>
      <c r="DH312"/>
      <c r="DI312"/>
      <c r="DJ312"/>
      <c r="DK312"/>
      <c r="DL312"/>
      <c r="DM312"/>
      <c r="DN312"/>
      <c r="DO312"/>
      <c r="DP312"/>
      <c r="DQ312"/>
      <c r="DR312"/>
      <c r="DS312"/>
      <c r="DT312"/>
    </row>
    <row r="313" spans="1:124" ht="12">
      <c r="A313" s="219"/>
      <c r="B313" s="219"/>
      <c r="C313" s="219"/>
      <c r="D313" s="219"/>
      <c r="E313" s="219"/>
      <c r="F313" s="219"/>
      <c r="G313" s="219"/>
      <c r="H313" s="219"/>
      <c r="I313" s="219"/>
      <c r="J313" s="219"/>
      <c r="K313" s="219"/>
      <c r="L313" s="219"/>
      <c r="M313" s="219"/>
      <c r="N313" s="219"/>
      <c r="O313" s="219"/>
      <c r="P313" s="219"/>
      <c r="Q313" s="219"/>
      <c r="R313" s="219"/>
      <c r="S313" s="219"/>
      <c r="T313" s="219"/>
      <c r="U313" s="219"/>
      <c r="V313" s="219"/>
      <c r="W313" s="219"/>
      <c r="X313" s="219"/>
      <c r="Y313" s="219"/>
      <c r="Z313" s="219"/>
      <c r="AA313" s="219"/>
      <c r="AB313" s="219"/>
      <c r="AC313" s="219"/>
      <c r="AD313" s="219"/>
      <c r="AE313" s="219"/>
      <c r="AF313" s="219"/>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c r="DB313"/>
      <c r="DC313"/>
      <c r="DD313"/>
      <c r="DE313"/>
      <c r="DF313"/>
      <c r="DG313"/>
      <c r="DH313"/>
      <c r="DI313"/>
      <c r="DJ313"/>
      <c r="DK313"/>
      <c r="DL313"/>
      <c r="DM313"/>
      <c r="DN313"/>
      <c r="DO313"/>
      <c r="DP313"/>
      <c r="DQ313"/>
      <c r="DR313"/>
      <c r="DS313"/>
      <c r="DT313"/>
    </row>
    <row r="314" spans="1:124" ht="12">
      <c r="A314" s="219"/>
      <c r="B314" s="219"/>
      <c r="C314" s="219"/>
      <c r="D314" s="219"/>
      <c r="E314" s="219"/>
      <c r="F314" s="219"/>
      <c r="G314" s="219"/>
      <c r="H314" s="219"/>
      <c r="I314" s="219"/>
      <c r="J314" s="219"/>
      <c r="K314" s="219"/>
      <c r="L314" s="219"/>
      <c r="M314" s="219"/>
      <c r="N314" s="219"/>
      <c r="O314" s="219"/>
      <c r="P314" s="219"/>
      <c r="Q314" s="219"/>
      <c r="R314" s="219"/>
      <c r="S314" s="219"/>
      <c r="T314" s="219"/>
      <c r="U314" s="219"/>
      <c r="V314" s="219"/>
      <c r="W314" s="219"/>
      <c r="X314" s="219"/>
      <c r="Y314" s="219"/>
      <c r="Z314" s="219"/>
      <c r="AA314" s="219"/>
      <c r="AB314" s="219"/>
      <c r="AC314" s="219"/>
      <c r="AD314" s="219"/>
      <c r="AE314" s="219"/>
      <c r="AF314" s="219"/>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c r="DB314"/>
      <c r="DC314"/>
      <c r="DD314"/>
      <c r="DE314"/>
      <c r="DF314"/>
      <c r="DG314"/>
      <c r="DH314"/>
      <c r="DI314"/>
      <c r="DJ314"/>
      <c r="DK314"/>
      <c r="DL314"/>
      <c r="DM314"/>
      <c r="DN314"/>
      <c r="DO314"/>
      <c r="DP314"/>
      <c r="DQ314"/>
      <c r="DR314"/>
      <c r="DS314"/>
      <c r="DT314"/>
    </row>
    <row r="315" spans="1:124" ht="12">
      <c r="A315" s="219"/>
      <c r="B315" s="219"/>
      <c r="C315" s="219"/>
      <c r="D315" s="219"/>
      <c r="E315" s="219"/>
      <c r="F315" s="219"/>
      <c r="G315" s="219"/>
      <c r="H315" s="219"/>
      <c r="I315" s="219"/>
      <c r="J315" s="219"/>
      <c r="K315" s="219"/>
      <c r="L315" s="219"/>
      <c r="M315" s="219"/>
      <c r="N315" s="219"/>
      <c r="O315" s="219"/>
      <c r="P315" s="219"/>
      <c r="Q315" s="219"/>
      <c r="R315" s="219"/>
      <c r="S315" s="219"/>
      <c r="T315" s="219"/>
      <c r="U315" s="219"/>
      <c r="V315" s="219"/>
      <c r="W315" s="219"/>
      <c r="X315" s="219"/>
      <c r="Y315" s="219"/>
      <c r="Z315" s="219"/>
      <c r="AA315" s="219"/>
      <c r="AB315" s="219"/>
      <c r="AC315" s="219"/>
      <c r="AD315" s="219"/>
      <c r="AE315" s="219"/>
      <c r="AF315" s="219"/>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row>
    <row r="316" spans="1:124" ht="12">
      <c r="A316" s="219"/>
      <c r="B316" s="219"/>
      <c r="C316" s="219"/>
      <c r="D316" s="219"/>
      <c r="E316" s="219"/>
      <c r="F316" s="219"/>
      <c r="G316" s="219"/>
      <c r="H316" s="219"/>
      <c r="I316" s="219"/>
      <c r="J316" s="219"/>
      <c r="K316" s="219"/>
      <c r="L316" s="219"/>
      <c r="M316" s="219"/>
      <c r="N316" s="219"/>
      <c r="O316" s="219"/>
      <c r="P316" s="219"/>
      <c r="Q316" s="219"/>
      <c r="R316" s="219"/>
      <c r="S316" s="219"/>
      <c r="T316" s="219"/>
      <c r="U316" s="219"/>
      <c r="V316" s="219"/>
      <c r="W316" s="219"/>
      <c r="X316" s="219"/>
      <c r="Y316" s="219"/>
      <c r="Z316" s="219"/>
      <c r="AA316" s="219"/>
      <c r="AB316" s="219"/>
      <c r="AC316" s="219"/>
      <c r="AD316" s="219"/>
      <c r="AE316" s="219"/>
      <c r="AF316" s="219"/>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row>
    <row r="317" spans="1:124" ht="12">
      <c r="A317" s="219"/>
      <c r="B317" s="219"/>
      <c r="C317" s="219"/>
      <c r="D317" s="219"/>
      <c r="E317" s="219"/>
      <c r="F317" s="219"/>
      <c r="G317" s="219"/>
      <c r="H317" s="219"/>
      <c r="I317" s="219"/>
      <c r="J317" s="219"/>
      <c r="K317" s="219"/>
      <c r="L317" s="219"/>
      <c r="M317" s="219"/>
      <c r="N317" s="219"/>
      <c r="O317" s="219"/>
      <c r="P317" s="219"/>
      <c r="Q317" s="219"/>
      <c r="R317" s="219"/>
      <c r="S317" s="219"/>
      <c r="T317" s="219"/>
      <c r="U317" s="219"/>
      <c r="V317" s="219"/>
      <c r="W317" s="219"/>
      <c r="X317" s="219"/>
      <c r="Y317" s="219"/>
      <c r="Z317" s="219"/>
      <c r="AA317" s="219"/>
      <c r="AB317" s="219"/>
      <c r="AC317" s="219"/>
      <c r="AD317" s="219"/>
      <c r="AE317" s="219"/>
      <c r="AF317" s="219"/>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row>
    <row r="318" spans="1:124" ht="12">
      <c r="A318" s="219"/>
      <c r="B318" s="219"/>
      <c r="C318" s="219"/>
      <c r="D318" s="219"/>
      <c r="E318" s="219"/>
      <c r="F318" s="219"/>
      <c r="G318" s="219"/>
      <c r="H318" s="219"/>
      <c r="I318" s="219"/>
      <c r="J318" s="219"/>
      <c r="K318" s="219"/>
      <c r="L318" s="219"/>
      <c r="M318" s="219"/>
      <c r="N318" s="219"/>
      <c r="O318" s="219"/>
      <c r="P318" s="219"/>
      <c r="Q318" s="219"/>
      <c r="R318" s="219"/>
      <c r="S318" s="219"/>
      <c r="T318" s="219"/>
      <c r="U318" s="219"/>
      <c r="V318" s="219"/>
      <c r="W318" s="219"/>
      <c r="X318" s="219"/>
      <c r="Y318" s="219"/>
      <c r="Z318" s="219"/>
      <c r="AA318" s="219"/>
      <c r="AB318" s="219"/>
      <c r="AC318" s="219"/>
      <c r="AD318" s="219"/>
      <c r="AE318" s="219"/>
      <c r="AF318" s="219"/>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row>
    <row r="319" spans="1:124" ht="12">
      <c r="A319" s="219"/>
      <c r="B319" s="219"/>
      <c r="C319" s="219"/>
      <c r="D319" s="219"/>
      <c r="E319" s="219"/>
      <c r="F319" s="219"/>
      <c r="G319" s="219"/>
      <c r="H319" s="219"/>
      <c r="I319" s="219"/>
      <c r="J319" s="219"/>
      <c r="K319" s="219"/>
      <c r="L319" s="219"/>
      <c r="M319" s="219"/>
      <c r="N319" s="219"/>
      <c r="O319" s="219"/>
      <c r="P319" s="219"/>
      <c r="Q319" s="219"/>
      <c r="R319" s="219"/>
      <c r="S319" s="219"/>
      <c r="T319" s="219"/>
      <c r="U319" s="219"/>
      <c r="V319" s="219"/>
      <c r="W319" s="219"/>
      <c r="X319" s="219"/>
      <c r="Y319" s="219"/>
      <c r="Z319" s="219"/>
      <c r="AA319" s="219"/>
      <c r="AB319" s="219"/>
      <c r="AC319" s="219"/>
      <c r="AD319" s="219"/>
      <c r="AE319" s="219"/>
      <c r="AF319" s="2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c r="DB319"/>
      <c r="DC319"/>
      <c r="DD319"/>
      <c r="DE319"/>
      <c r="DF319"/>
      <c r="DG319"/>
      <c r="DH319"/>
      <c r="DI319"/>
      <c r="DJ319"/>
      <c r="DK319"/>
      <c r="DL319"/>
      <c r="DM319"/>
      <c r="DN319"/>
      <c r="DO319"/>
      <c r="DP319"/>
      <c r="DQ319"/>
      <c r="DR319"/>
      <c r="DS319"/>
      <c r="DT319"/>
    </row>
    <row r="320" spans="1:124" ht="12">
      <c r="A320" s="219"/>
      <c r="B320" s="219"/>
      <c r="C320" s="219"/>
      <c r="D320" s="219"/>
      <c r="E320" s="219"/>
      <c r="F320" s="219"/>
      <c r="G320" s="219"/>
      <c r="H320" s="219"/>
      <c r="I320" s="219"/>
      <c r="J320" s="219"/>
      <c r="K320" s="219"/>
      <c r="L320" s="219"/>
      <c r="M320" s="219"/>
      <c r="N320" s="219"/>
      <c r="O320" s="219"/>
      <c r="P320" s="219"/>
      <c r="Q320" s="219"/>
      <c r="R320" s="219"/>
      <c r="S320" s="219"/>
      <c r="T320" s="219"/>
      <c r="U320" s="219"/>
      <c r="V320" s="219"/>
      <c r="W320" s="219"/>
      <c r="X320" s="219"/>
      <c r="Y320" s="219"/>
      <c r="Z320" s="219"/>
      <c r="AA320" s="219"/>
      <c r="AB320" s="219"/>
      <c r="AC320" s="219"/>
      <c r="AD320" s="219"/>
      <c r="AE320" s="219"/>
      <c r="AF320" s="219"/>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c r="DI320"/>
      <c r="DJ320"/>
      <c r="DK320"/>
      <c r="DL320"/>
      <c r="DM320"/>
      <c r="DN320"/>
      <c r="DO320"/>
      <c r="DP320"/>
      <c r="DQ320"/>
      <c r="DR320"/>
      <c r="DS320"/>
      <c r="DT320"/>
    </row>
    <row r="321" spans="1:124" ht="12">
      <c r="A321" s="219"/>
      <c r="B321" s="219"/>
      <c r="C321" s="219"/>
      <c r="D321" s="219"/>
      <c r="E321" s="219"/>
      <c r="F321" s="219"/>
      <c r="G321" s="219"/>
      <c r="H321" s="219"/>
      <c r="I321" s="219"/>
      <c r="J321" s="219"/>
      <c r="K321" s="219"/>
      <c r="L321" s="219"/>
      <c r="M321" s="219"/>
      <c r="N321" s="219"/>
      <c r="O321" s="219"/>
      <c r="P321" s="219"/>
      <c r="Q321" s="219"/>
      <c r="R321" s="219"/>
      <c r="S321" s="219"/>
      <c r="T321" s="219"/>
      <c r="U321" s="219"/>
      <c r="V321" s="219"/>
      <c r="W321" s="219"/>
      <c r="X321" s="219"/>
      <c r="Y321" s="219"/>
      <c r="Z321" s="219"/>
      <c r="AA321" s="219"/>
      <c r="AB321" s="219"/>
      <c r="AC321" s="219"/>
      <c r="AD321" s="219"/>
      <c r="AE321" s="219"/>
      <c r="AF321" s="219"/>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c r="DI321"/>
      <c r="DJ321"/>
      <c r="DK321"/>
      <c r="DL321"/>
      <c r="DM321"/>
      <c r="DN321"/>
      <c r="DO321"/>
      <c r="DP321"/>
      <c r="DQ321"/>
      <c r="DR321"/>
      <c r="DS321"/>
      <c r="DT321"/>
    </row>
    <row r="322" spans="1:124" ht="12">
      <c r="A322" s="219"/>
      <c r="B322" s="219"/>
      <c r="C322" s="219"/>
      <c r="D322" s="219"/>
      <c r="E322" s="219"/>
      <c r="F322" s="219"/>
      <c r="G322" s="219"/>
      <c r="H322" s="219"/>
      <c r="I322" s="219"/>
      <c r="J322" s="219"/>
      <c r="K322" s="219"/>
      <c r="L322" s="219"/>
      <c r="M322" s="219"/>
      <c r="N322" s="219"/>
      <c r="O322" s="219"/>
      <c r="P322" s="219"/>
      <c r="Q322" s="219"/>
      <c r="R322" s="219"/>
      <c r="S322" s="219"/>
      <c r="T322" s="219"/>
      <c r="U322" s="219"/>
      <c r="V322" s="219"/>
      <c r="W322" s="219"/>
      <c r="X322" s="219"/>
      <c r="Y322" s="219"/>
      <c r="Z322" s="219"/>
      <c r="AA322" s="219"/>
      <c r="AB322" s="219"/>
      <c r="AC322" s="219"/>
      <c r="AD322" s="219"/>
      <c r="AE322" s="219"/>
      <c r="AF322" s="219"/>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row>
    <row r="323" spans="1:124" ht="12">
      <c r="A323" s="219"/>
      <c r="B323" s="219"/>
      <c r="C323" s="219"/>
      <c r="D323" s="219"/>
      <c r="E323" s="219"/>
      <c r="F323" s="219"/>
      <c r="G323" s="219"/>
      <c r="H323" s="219"/>
      <c r="I323" s="219"/>
      <c r="J323" s="219"/>
      <c r="K323" s="219"/>
      <c r="L323" s="219"/>
      <c r="M323" s="219"/>
      <c r="N323" s="219"/>
      <c r="O323" s="219"/>
      <c r="P323" s="219"/>
      <c r="Q323" s="219"/>
      <c r="R323" s="219"/>
      <c r="S323" s="219"/>
      <c r="T323" s="219"/>
      <c r="U323" s="219"/>
      <c r="V323" s="219"/>
      <c r="W323" s="219"/>
      <c r="X323" s="219"/>
      <c r="Y323" s="219"/>
      <c r="Z323" s="219"/>
      <c r="AA323" s="219"/>
      <c r="AB323" s="219"/>
      <c r="AC323" s="219"/>
      <c r="AD323" s="219"/>
      <c r="AE323" s="219"/>
      <c r="AF323" s="219"/>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c r="DL323"/>
      <c r="DM323"/>
      <c r="DN323"/>
      <c r="DO323"/>
      <c r="DP323"/>
      <c r="DQ323"/>
      <c r="DR323"/>
      <c r="DS323"/>
      <c r="DT323"/>
    </row>
    <row r="324" spans="1:124" ht="12">
      <c r="A324" s="219"/>
      <c r="B324" s="219"/>
      <c r="C324" s="219"/>
      <c r="D324" s="219"/>
      <c r="E324" s="219"/>
      <c r="F324" s="219"/>
      <c r="G324" s="219"/>
      <c r="H324" s="219"/>
      <c r="I324" s="219"/>
      <c r="J324" s="219"/>
      <c r="K324" s="219"/>
      <c r="L324" s="219"/>
      <c r="M324" s="219"/>
      <c r="N324" s="219"/>
      <c r="O324" s="219"/>
      <c r="P324" s="219"/>
      <c r="Q324" s="219"/>
      <c r="R324" s="219"/>
      <c r="S324" s="219"/>
      <c r="T324" s="219"/>
      <c r="U324" s="219"/>
      <c r="V324" s="219"/>
      <c r="W324" s="219"/>
      <c r="X324" s="219"/>
      <c r="Y324" s="219"/>
      <c r="Z324" s="219"/>
      <c r="AA324" s="219"/>
      <c r="AB324" s="219"/>
      <c r="AC324" s="219"/>
      <c r="AD324" s="219"/>
      <c r="AE324" s="219"/>
      <c r="AF324" s="219"/>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row>
    <row r="325" spans="1:124" ht="12">
      <c r="A325" s="219"/>
      <c r="B325" s="219"/>
      <c r="C325" s="219"/>
      <c r="D325" s="219"/>
      <c r="E325" s="219"/>
      <c r="F325" s="219"/>
      <c r="G325" s="219"/>
      <c r="H325" s="219"/>
      <c r="I325" s="219"/>
      <c r="J325" s="219"/>
      <c r="K325" s="219"/>
      <c r="L325" s="219"/>
      <c r="M325" s="219"/>
      <c r="N325" s="219"/>
      <c r="O325" s="219"/>
      <c r="P325" s="219"/>
      <c r="Q325" s="219"/>
      <c r="R325" s="219"/>
      <c r="S325" s="219"/>
      <c r="T325" s="219"/>
      <c r="U325" s="219"/>
      <c r="V325" s="219"/>
      <c r="W325" s="219"/>
      <c r="X325" s="219"/>
      <c r="Y325" s="219"/>
      <c r="Z325" s="219"/>
      <c r="AA325" s="219"/>
      <c r="AB325" s="219"/>
      <c r="AC325" s="219"/>
      <c r="AD325" s="219"/>
      <c r="AE325" s="219"/>
      <c r="AF325" s="219"/>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c r="DT325"/>
    </row>
    <row r="326" spans="1:124" ht="12">
      <c r="A326" s="219"/>
      <c r="B326" s="219"/>
      <c r="C326" s="219"/>
      <c r="D326" s="219"/>
      <c r="E326" s="219"/>
      <c r="F326" s="219"/>
      <c r="G326" s="219"/>
      <c r="H326" s="219"/>
      <c r="I326" s="219"/>
      <c r="J326" s="219"/>
      <c r="K326" s="219"/>
      <c r="L326" s="219"/>
      <c r="M326" s="219"/>
      <c r="N326" s="219"/>
      <c r="O326" s="219"/>
      <c r="P326" s="219"/>
      <c r="Q326" s="219"/>
      <c r="R326" s="219"/>
      <c r="S326" s="219"/>
      <c r="T326" s="219"/>
      <c r="U326" s="219"/>
      <c r="V326" s="219"/>
      <c r="W326" s="219"/>
      <c r="X326" s="219"/>
      <c r="Y326" s="219"/>
      <c r="Z326" s="219"/>
      <c r="AA326" s="219"/>
      <c r="AB326" s="219"/>
      <c r="AC326" s="219"/>
      <c r="AD326" s="219"/>
      <c r="AE326" s="219"/>
      <c r="AF326" s="219"/>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c r="DL326"/>
      <c r="DM326"/>
      <c r="DN326"/>
      <c r="DO326"/>
      <c r="DP326"/>
      <c r="DQ326"/>
      <c r="DR326"/>
      <c r="DS326"/>
      <c r="DT326"/>
    </row>
    <row r="327" spans="1:124" ht="12">
      <c r="A327" s="219"/>
      <c r="B327" s="219"/>
      <c r="C327" s="219"/>
      <c r="D327" s="219"/>
      <c r="E327" s="219"/>
      <c r="F327" s="219"/>
      <c r="G327" s="219"/>
      <c r="H327" s="219"/>
      <c r="I327" s="219"/>
      <c r="J327" s="219"/>
      <c r="K327" s="219"/>
      <c r="L327" s="219"/>
      <c r="M327" s="219"/>
      <c r="N327" s="219"/>
      <c r="O327" s="219"/>
      <c r="P327" s="219"/>
      <c r="Q327" s="219"/>
      <c r="R327" s="219"/>
      <c r="S327" s="219"/>
      <c r="T327" s="219"/>
      <c r="U327" s="219"/>
      <c r="V327" s="219"/>
      <c r="W327" s="219"/>
      <c r="X327" s="219"/>
      <c r="Y327" s="219"/>
      <c r="Z327" s="219"/>
      <c r="AA327" s="219"/>
      <c r="AB327" s="219"/>
      <c r="AC327" s="219"/>
      <c r="AD327" s="219"/>
      <c r="AE327" s="219"/>
      <c r="AF327" s="219"/>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row>
    <row r="328" spans="1:124" ht="12">
      <c r="A328" s="219"/>
      <c r="B328" s="219"/>
      <c r="C328" s="219"/>
      <c r="D328" s="219"/>
      <c r="E328" s="219"/>
      <c r="F328" s="219"/>
      <c r="G328" s="219"/>
      <c r="H328" s="219"/>
      <c r="I328" s="219"/>
      <c r="J328" s="219"/>
      <c r="K328" s="219"/>
      <c r="L328" s="219"/>
      <c r="M328" s="219"/>
      <c r="N328" s="219"/>
      <c r="O328" s="219"/>
      <c r="P328" s="219"/>
      <c r="Q328" s="219"/>
      <c r="R328" s="219"/>
      <c r="S328" s="219"/>
      <c r="T328" s="219"/>
      <c r="U328" s="219"/>
      <c r="V328" s="219"/>
      <c r="W328" s="219"/>
      <c r="X328" s="219"/>
      <c r="Y328" s="219"/>
      <c r="Z328" s="219"/>
      <c r="AA328" s="219"/>
      <c r="AB328" s="219"/>
      <c r="AC328" s="219"/>
      <c r="AD328" s="219"/>
      <c r="AE328" s="219"/>
      <c r="AF328" s="219"/>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row>
    <row r="329" spans="1:124" ht="12">
      <c r="A329" s="219"/>
      <c r="B329" s="219"/>
      <c r="C329" s="219"/>
      <c r="D329" s="219"/>
      <c r="E329" s="219"/>
      <c r="F329" s="219"/>
      <c r="G329" s="219"/>
      <c r="H329" s="219"/>
      <c r="I329" s="219"/>
      <c r="J329" s="219"/>
      <c r="K329" s="219"/>
      <c r="L329" s="219"/>
      <c r="M329" s="219"/>
      <c r="N329" s="219"/>
      <c r="O329" s="219"/>
      <c r="P329" s="219"/>
      <c r="Q329" s="219"/>
      <c r="R329" s="219"/>
      <c r="S329" s="219"/>
      <c r="T329" s="219"/>
      <c r="U329" s="219"/>
      <c r="V329" s="219"/>
      <c r="W329" s="219"/>
      <c r="X329" s="219"/>
      <c r="Y329" s="219"/>
      <c r="Z329" s="219"/>
      <c r="AA329" s="219"/>
      <c r="AB329" s="219"/>
      <c r="AC329" s="219"/>
      <c r="AD329" s="219"/>
      <c r="AE329" s="219"/>
      <c r="AF329" s="21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row>
    <row r="330" spans="1:124" ht="12">
      <c r="A330" s="219"/>
      <c r="B330" s="219"/>
      <c r="C330" s="219"/>
      <c r="D330" s="219"/>
      <c r="E330" s="219"/>
      <c r="F330" s="219"/>
      <c r="G330" s="219"/>
      <c r="H330" s="219"/>
      <c r="I330" s="219"/>
      <c r="J330" s="219"/>
      <c r="K330" s="219"/>
      <c r="L330" s="219"/>
      <c r="M330" s="219"/>
      <c r="N330" s="219"/>
      <c r="O330" s="219"/>
      <c r="P330" s="219"/>
      <c r="Q330" s="219"/>
      <c r="R330" s="219"/>
      <c r="S330" s="219"/>
      <c r="T330" s="219"/>
      <c r="U330" s="219"/>
      <c r="V330" s="219"/>
      <c r="W330" s="219"/>
      <c r="X330" s="219"/>
      <c r="Y330" s="219"/>
      <c r="Z330" s="219"/>
      <c r="AA330" s="219"/>
      <c r="AB330" s="219"/>
      <c r="AC330" s="219"/>
      <c r="AD330" s="219"/>
      <c r="AE330" s="219"/>
      <c r="AF330" s="219"/>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c r="DT330"/>
    </row>
    <row r="331" spans="1:124" ht="12">
      <c r="A331" s="219"/>
      <c r="B331" s="219"/>
      <c r="C331" s="219"/>
      <c r="D331" s="219"/>
      <c r="E331" s="219"/>
      <c r="F331" s="219"/>
      <c r="G331" s="219"/>
      <c r="H331" s="219"/>
      <c r="I331" s="219"/>
      <c r="J331" s="219"/>
      <c r="K331" s="219"/>
      <c r="L331" s="219"/>
      <c r="M331" s="219"/>
      <c r="N331" s="219"/>
      <c r="O331" s="219"/>
      <c r="P331" s="219"/>
      <c r="Q331" s="219"/>
      <c r="R331" s="219"/>
      <c r="S331" s="219"/>
      <c r="T331" s="219"/>
      <c r="U331" s="219"/>
      <c r="V331" s="219"/>
      <c r="W331" s="219"/>
      <c r="X331" s="219"/>
      <c r="Y331" s="219"/>
      <c r="Z331" s="219"/>
      <c r="AA331" s="219"/>
      <c r="AB331" s="219"/>
      <c r="AC331" s="219"/>
      <c r="AD331" s="219"/>
      <c r="AE331" s="219"/>
      <c r="AF331" s="219"/>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c r="CJ331"/>
      <c r="CK331"/>
      <c r="CL331"/>
      <c r="CM331"/>
      <c r="CN331"/>
      <c r="CO331"/>
      <c r="CP331"/>
      <c r="CQ331"/>
      <c r="CR331"/>
      <c r="CS331"/>
      <c r="CT331"/>
      <c r="CU331"/>
      <c r="CV331"/>
      <c r="CW331"/>
      <c r="CX331"/>
      <c r="CY331"/>
      <c r="CZ331"/>
      <c r="DA331"/>
      <c r="DB331"/>
      <c r="DC331"/>
      <c r="DD331"/>
      <c r="DE331"/>
      <c r="DF331"/>
      <c r="DG331"/>
      <c r="DH331"/>
      <c r="DI331"/>
      <c r="DJ331"/>
      <c r="DK331"/>
      <c r="DL331"/>
      <c r="DM331"/>
      <c r="DN331"/>
      <c r="DO331"/>
      <c r="DP331"/>
      <c r="DQ331"/>
      <c r="DR331"/>
      <c r="DS331"/>
      <c r="DT331"/>
    </row>
    <row r="332" spans="1:124" ht="12">
      <c r="A332" s="219"/>
      <c r="B332" s="219"/>
      <c r="C332" s="219"/>
      <c r="D332" s="219"/>
      <c r="E332" s="219"/>
      <c r="F332" s="219"/>
      <c r="G332" s="219"/>
      <c r="H332" s="219"/>
      <c r="I332" s="219"/>
      <c r="J332" s="219"/>
      <c r="K332" s="219"/>
      <c r="L332" s="219"/>
      <c r="M332" s="219"/>
      <c r="N332" s="219"/>
      <c r="O332" s="219"/>
      <c r="P332" s="219"/>
      <c r="Q332" s="219"/>
      <c r="R332" s="219"/>
      <c r="S332" s="219"/>
      <c r="T332" s="219"/>
      <c r="U332" s="219"/>
      <c r="V332" s="219"/>
      <c r="W332" s="219"/>
      <c r="X332" s="219"/>
      <c r="Y332" s="219"/>
      <c r="Z332" s="219"/>
      <c r="AA332" s="219"/>
      <c r="AB332" s="219"/>
      <c r="AC332" s="219"/>
      <c r="AD332" s="219"/>
      <c r="AE332" s="219"/>
      <c r="AF332" s="219"/>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DM332"/>
      <c r="DN332"/>
      <c r="DO332"/>
      <c r="DP332"/>
      <c r="DQ332"/>
      <c r="DR332"/>
      <c r="DS332"/>
      <c r="DT332"/>
    </row>
    <row r="333" spans="1:124" ht="12">
      <c r="A333" s="219"/>
      <c r="B333" s="219"/>
      <c r="C333" s="219"/>
      <c r="D333" s="219"/>
      <c r="E333" s="219"/>
      <c r="F333" s="219"/>
      <c r="G333" s="219"/>
      <c r="H333" s="219"/>
      <c r="I333" s="219"/>
      <c r="J333" s="219"/>
      <c r="K333" s="219"/>
      <c r="L333" s="219"/>
      <c r="M333" s="219"/>
      <c r="N333" s="219"/>
      <c r="O333" s="219"/>
      <c r="P333" s="219"/>
      <c r="Q333" s="219"/>
      <c r="R333" s="219"/>
      <c r="S333" s="219"/>
      <c r="T333" s="219"/>
      <c r="U333" s="219"/>
      <c r="V333" s="219"/>
      <c r="W333" s="219"/>
      <c r="X333" s="219"/>
      <c r="Y333" s="219"/>
      <c r="Z333" s="219"/>
      <c r="AA333" s="219"/>
      <c r="AB333" s="219"/>
      <c r="AC333" s="219"/>
      <c r="AD333" s="219"/>
      <c r="AE333" s="219"/>
      <c r="AF333" s="219"/>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row>
    <row r="334" spans="1:124" ht="12">
      <c r="A334" s="219"/>
      <c r="B334" s="219"/>
      <c r="C334" s="219"/>
      <c r="D334" s="219"/>
      <c r="E334" s="219"/>
      <c r="F334" s="219"/>
      <c r="G334" s="219"/>
      <c r="H334" s="219"/>
      <c r="I334" s="219"/>
      <c r="J334" s="219"/>
      <c r="K334" s="219"/>
      <c r="L334" s="219"/>
      <c r="M334" s="219"/>
      <c r="N334" s="219"/>
      <c r="O334" s="219"/>
      <c r="P334" s="219"/>
      <c r="Q334" s="219"/>
      <c r="R334" s="219"/>
      <c r="S334" s="219"/>
      <c r="T334" s="219"/>
      <c r="U334" s="219"/>
      <c r="V334" s="219"/>
      <c r="W334" s="219"/>
      <c r="X334" s="219"/>
      <c r="Y334" s="219"/>
      <c r="Z334" s="219"/>
      <c r="AA334" s="219"/>
      <c r="AB334" s="219"/>
      <c r="AC334" s="219"/>
      <c r="AD334" s="219"/>
      <c r="AE334" s="219"/>
      <c r="AF334" s="219"/>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row>
    <row r="335" spans="1:124" ht="12">
      <c r="A335" s="219"/>
      <c r="B335" s="219"/>
      <c r="C335" s="219"/>
      <c r="D335" s="219"/>
      <c r="E335" s="219"/>
      <c r="F335" s="219"/>
      <c r="G335" s="219"/>
      <c r="H335" s="219"/>
      <c r="I335" s="219"/>
      <c r="J335" s="219"/>
      <c r="K335" s="219"/>
      <c r="L335" s="219"/>
      <c r="M335" s="219"/>
      <c r="N335" s="219"/>
      <c r="O335" s="219"/>
      <c r="P335" s="219"/>
      <c r="Q335" s="219"/>
      <c r="R335" s="219"/>
      <c r="S335" s="219"/>
      <c r="T335" s="219"/>
      <c r="U335" s="219"/>
      <c r="V335" s="219"/>
      <c r="W335" s="219"/>
      <c r="X335" s="219"/>
      <c r="Y335" s="219"/>
      <c r="Z335" s="219"/>
      <c r="AA335" s="219"/>
      <c r="AB335" s="219"/>
      <c r="AC335" s="219"/>
      <c r="AD335" s="219"/>
      <c r="AE335" s="219"/>
      <c r="AF335" s="219"/>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row>
    <row r="336" spans="1:124" ht="12">
      <c r="A336" s="219"/>
      <c r="B336" s="219"/>
      <c r="C336" s="219"/>
      <c r="D336" s="219"/>
      <c r="E336" s="219"/>
      <c r="F336" s="219"/>
      <c r="G336" s="219"/>
      <c r="H336" s="219"/>
      <c r="I336" s="219"/>
      <c r="J336" s="219"/>
      <c r="K336" s="219"/>
      <c r="L336" s="219"/>
      <c r="M336" s="219"/>
      <c r="N336" s="219"/>
      <c r="O336" s="219"/>
      <c r="P336" s="219"/>
      <c r="Q336" s="219"/>
      <c r="R336" s="219"/>
      <c r="S336" s="219"/>
      <c r="T336" s="219"/>
      <c r="U336" s="219"/>
      <c r="V336" s="219"/>
      <c r="W336" s="219"/>
      <c r="X336" s="219"/>
      <c r="Y336" s="219"/>
      <c r="Z336" s="219"/>
      <c r="AA336" s="219"/>
      <c r="AB336" s="219"/>
      <c r="AC336" s="219"/>
      <c r="AD336" s="219"/>
      <c r="AE336" s="219"/>
      <c r="AF336" s="219"/>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row>
    <row r="337" spans="1:124" ht="12">
      <c r="A337" s="219"/>
      <c r="B337" s="219"/>
      <c r="C337" s="219"/>
      <c r="D337" s="219"/>
      <c r="E337" s="219"/>
      <c r="F337" s="219"/>
      <c r="G337" s="219"/>
      <c r="H337" s="219"/>
      <c r="I337" s="219"/>
      <c r="J337" s="219"/>
      <c r="K337" s="219"/>
      <c r="L337" s="219"/>
      <c r="M337" s="219"/>
      <c r="N337" s="219"/>
      <c r="O337" s="219"/>
      <c r="P337" s="219"/>
      <c r="Q337" s="219"/>
      <c r="R337" s="219"/>
      <c r="S337" s="219"/>
      <c r="T337" s="219"/>
      <c r="U337" s="219"/>
      <c r="V337" s="219"/>
      <c r="W337" s="219"/>
      <c r="X337" s="219"/>
      <c r="Y337" s="219"/>
      <c r="Z337" s="219"/>
      <c r="AA337" s="219"/>
      <c r="AB337" s="219"/>
      <c r="AC337" s="219"/>
      <c r="AD337" s="219"/>
      <c r="AE337" s="219"/>
      <c r="AF337" s="219"/>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row>
    <row r="338" spans="1:124" ht="12">
      <c r="A338" s="219"/>
      <c r="B338" s="219"/>
      <c r="C338" s="219"/>
      <c r="D338" s="219"/>
      <c r="E338" s="219"/>
      <c r="F338" s="219"/>
      <c r="G338" s="219"/>
      <c r="H338" s="219"/>
      <c r="I338" s="219"/>
      <c r="J338" s="219"/>
      <c r="K338" s="219"/>
      <c r="L338" s="219"/>
      <c r="M338" s="219"/>
      <c r="N338" s="219"/>
      <c r="O338" s="219"/>
      <c r="P338" s="219"/>
      <c r="Q338" s="219"/>
      <c r="R338" s="219"/>
      <c r="S338" s="219"/>
      <c r="T338" s="219"/>
      <c r="U338" s="219"/>
      <c r="V338" s="219"/>
      <c r="W338" s="219"/>
      <c r="X338" s="219"/>
      <c r="Y338" s="219"/>
      <c r="Z338" s="219"/>
      <c r="AA338" s="219"/>
      <c r="AB338" s="219"/>
      <c r="AC338" s="219"/>
      <c r="AD338" s="219"/>
      <c r="AE338" s="219"/>
      <c r="AF338" s="219"/>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c r="DT338"/>
    </row>
    <row r="339" spans="1:124" ht="12">
      <c r="A339" s="219"/>
      <c r="B339" s="219"/>
      <c r="C339" s="219"/>
      <c r="D339" s="219"/>
      <c r="E339" s="219"/>
      <c r="F339" s="219"/>
      <c r="G339" s="219"/>
      <c r="H339" s="219"/>
      <c r="I339" s="219"/>
      <c r="J339" s="219"/>
      <c r="K339" s="219"/>
      <c r="L339" s="219"/>
      <c r="M339" s="219"/>
      <c r="N339" s="219"/>
      <c r="O339" s="219"/>
      <c r="P339" s="219"/>
      <c r="Q339" s="219"/>
      <c r="R339" s="219"/>
      <c r="S339" s="219"/>
      <c r="T339" s="219"/>
      <c r="U339" s="219"/>
      <c r="V339" s="219"/>
      <c r="W339" s="219"/>
      <c r="X339" s="219"/>
      <c r="Y339" s="219"/>
      <c r="Z339" s="219"/>
      <c r="AA339" s="219"/>
      <c r="AB339" s="219"/>
      <c r="AC339" s="219"/>
      <c r="AD339" s="219"/>
      <c r="AE339" s="219"/>
      <c r="AF339" s="21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row>
    <row r="340" spans="1:124" ht="12">
      <c r="A340" s="219"/>
      <c r="B340" s="219"/>
      <c r="C340" s="219"/>
      <c r="D340" s="219"/>
      <c r="E340" s="219"/>
      <c r="F340" s="219"/>
      <c r="G340" s="219"/>
      <c r="H340" s="219"/>
      <c r="I340" s="219"/>
      <c r="J340" s="219"/>
      <c r="K340" s="219"/>
      <c r="L340" s="219"/>
      <c r="M340" s="219"/>
      <c r="N340" s="219"/>
      <c r="O340" s="219"/>
      <c r="P340" s="219"/>
      <c r="Q340" s="219"/>
      <c r="R340" s="219"/>
      <c r="S340" s="219"/>
      <c r="T340" s="219"/>
      <c r="U340" s="219"/>
      <c r="V340" s="219"/>
      <c r="W340" s="219"/>
      <c r="X340" s="219"/>
      <c r="Y340" s="219"/>
      <c r="Z340" s="219"/>
      <c r="AA340" s="219"/>
      <c r="AB340" s="219"/>
      <c r="AC340" s="219"/>
      <c r="AD340" s="219"/>
      <c r="AE340" s="219"/>
      <c r="AF340" s="219"/>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row>
    <row r="341" spans="1:124" ht="12">
      <c r="A341" s="219"/>
      <c r="B341" s="219"/>
      <c r="C341" s="219"/>
      <c r="D341" s="219"/>
      <c r="E341" s="219"/>
      <c r="F341" s="219"/>
      <c r="G341" s="219"/>
      <c r="H341" s="219"/>
      <c r="I341" s="219"/>
      <c r="J341" s="219"/>
      <c r="K341" s="219"/>
      <c r="L341" s="219"/>
      <c r="M341" s="219"/>
      <c r="N341" s="219"/>
      <c r="O341" s="219"/>
      <c r="P341" s="219"/>
      <c r="Q341" s="219"/>
      <c r="R341" s="219"/>
      <c r="S341" s="219"/>
      <c r="T341" s="219"/>
      <c r="U341" s="219"/>
      <c r="V341" s="219"/>
      <c r="W341" s="219"/>
      <c r="X341" s="219"/>
      <c r="Y341" s="219"/>
      <c r="Z341" s="219"/>
      <c r="AA341" s="219"/>
      <c r="AB341" s="219"/>
      <c r="AC341" s="219"/>
      <c r="AD341" s="219"/>
      <c r="AE341" s="219"/>
      <c r="AF341" s="219"/>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c r="CJ341"/>
      <c r="CK341"/>
      <c r="CL341"/>
      <c r="CM341"/>
      <c r="CN341"/>
      <c r="CO341"/>
      <c r="CP341"/>
      <c r="CQ341"/>
      <c r="CR341"/>
      <c r="CS341"/>
      <c r="CT341"/>
      <c r="CU341"/>
      <c r="CV341"/>
      <c r="CW341"/>
      <c r="CX341"/>
      <c r="CY341"/>
      <c r="CZ341"/>
      <c r="DA341"/>
      <c r="DB341"/>
      <c r="DC341"/>
      <c r="DD341"/>
      <c r="DE341"/>
      <c r="DF341"/>
      <c r="DG341"/>
      <c r="DH341"/>
      <c r="DI341"/>
      <c r="DJ341"/>
      <c r="DK341"/>
      <c r="DL341"/>
      <c r="DM341"/>
      <c r="DN341"/>
      <c r="DO341"/>
      <c r="DP341"/>
      <c r="DQ341"/>
      <c r="DR341"/>
      <c r="DS341"/>
      <c r="DT341"/>
    </row>
    <row r="342" spans="1:124" ht="12">
      <c r="A342" s="219"/>
      <c r="B342" s="219"/>
      <c r="C342" s="219"/>
      <c r="D342" s="219"/>
      <c r="E342" s="219"/>
      <c r="F342" s="219"/>
      <c r="G342" s="219"/>
      <c r="H342" s="219"/>
      <c r="I342" s="219"/>
      <c r="J342" s="219"/>
      <c r="K342" s="219"/>
      <c r="L342" s="219"/>
      <c r="M342" s="219"/>
      <c r="N342" s="219"/>
      <c r="O342" s="219"/>
      <c r="P342" s="219"/>
      <c r="Q342" s="219"/>
      <c r="R342" s="219"/>
      <c r="S342" s="219"/>
      <c r="T342" s="219"/>
      <c r="U342" s="219"/>
      <c r="V342" s="219"/>
      <c r="W342" s="219"/>
      <c r="X342" s="219"/>
      <c r="Y342" s="219"/>
      <c r="Z342" s="219"/>
      <c r="AA342" s="219"/>
      <c r="AB342" s="219"/>
      <c r="AC342" s="219"/>
      <c r="AD342" s="219"/>
      <c r="AE342" s="219"/>
      <c r="AF342" s="219"/>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c r="CJ342"/>
      <c r="CK342"/>
      <c r="CL342"/>
      <c r="CM342"/>
      <c r="CN342"/>
      <c r="CO342"/>
      <c r="CP342"/>
      <c r="CQ342"/>
      <c r="CR342"/>
      <c r="CS342"/>
      <c r="CT342"/>
      <c r="CU342"/>
      <c r="CV342"/>
      <c r="CW342"/>
      <c r="CX342"/>
      <c r="CY342"/>
      <c r="CZ342"/>
      <c r="DA342"/>
      <c r="DB342"/>
      <c r="DC342"/>
      <c r="DD342"/>
      <c r="DE342"/>
      <c r="DF342"/>
      <c r="DG342"/>
      <c r="DH342"/>
      <c r="DI342"/>
      <c r="DJ342"/>
      <c r="DK342"/>
      <c r="DL342"/>
      <c r="DM342"/>
      <c r="DN342"/>
      <c r="DO342"/>
      <c r="DP342"/>
      <c r="DQ342"/>
      <c r="DR342"/>
      <c r="DS342"/>
      <c r="DT342"/>
    </row>
    <row r="343" spans="1:124" ht="12">
      <c r="A343" s="219"/>
      <c r="B343" s="219"/>
      <c r="C343" s="219"/>
      <c r="D343" s="219"/>
      <c r="E343" s="219"/>
      <c r="F343" s="219"/>
      <c r="G343" s="219"/>
      <c r="H343" s="219"/>
      <c r="I343" s="219"/>
      <c r="J343" s="219"/>
      <c r="K343" s="219"/>
      <c r="L343" s="219"/>
      <c r="M343" s="219"/>
      <c r="N343" s="219"/>
      <c r="O343" s="219"/>
      <c r="P343" s="219"/>
      <c r="Q343" s="219"/>
      <c r="R343" s="219"/>
      <c r="S343" s="219"/>
      <c r="T343" s="219"/>
      <c r="U343" s="219"/>
      <c r="V343" s="219"/>
      <c r="W343" s="219"/>
      <c r="X343" s="219"/>
      <c r="Y343" s="219"/>
      <c r="Z343" s="219"/>
      <c r="AA343" s="219"/>
      <c r="AB343" s="219"/>
      <c r="AC343" s="219"/>
      <c r="AD343" s="219"/>
      <c r="AE343" s="219"/>
      <c r="AF343" s="219"/>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c r="CJ343"/>
      <c r="CK343"/>
      <c r="CL343"/>
      <c r="CM343"/>
      <c r="CN343"/>
      <c r="CO343"/>
      <c r="CP343"/>
      <c r="CQ343"/>
      <c r="CR343"/>
      <c r="CS343"/>
      <c r="CT343"/>
      <c r="CU343"/>
      <c r="CV343"/>
      <c r="CW343"/>
      <c r="CX343"/>
      <c r="CY343"/>
      <c r="CZ343"/>
      <c r="DA343"/>
      <c r="DB343"/>
      <c r="DC343"/>
      <c r="DD343"/>
      <c r="DE343"/>
      <c r="DF343"/>
      <c r="DG343"/>
      <c r="DH343"/>
      <c r="DI343"/>
      <c r="DJ343"/>
      <c r="DK343"/>
      <c r="DL343"/>
      <c r="DM343"/>
      <c r="DN343"/>
      <c r="DO343"/>
      <c r="DP343"/>
      <c r="DQ343"/>
      <c r="DR343"/>
      <c r="DS343"/>
      <c r="DT343"/>
    </row>
    <row r="344" spans="1:124" ht="12">
      <c r="A344" s="219"/>
      <c r="B344" s="219"/>
      <c r="C344" s="219"/>
      <c r="D344" s="219"/>
      <c r="E344" s="219"/>
      <c r="F344" s="219"/>
      <c r="G344" s="219"/>
      <c r="H344" s="219"/>
      <c r="I344" s="219"/>
      <c r="J344" s="219"/>
      <c r="K344" s="219"/>
      <c r="L344" s="219"/>
      <c r="M344" s="219"/>
      <c r="N344" s="219"/>
      <c r="O344" s="219"/>
      <c r="P344" s="219"/>
      <c r="Q344" s="219"/>
      <c r="R344" s="219"/>
      <c r="S344" s="219"/>
      <c r="T344" s="219"/>
      <c r="U344" s="219"/>
      <c r="V344" s="219"/>
      <c r="W344" s="219"/>
      <c r="X344" s="219"/>
      <c r="Y344" s="219"/>
      <c r="Z344" s="219"/>
      <c r="AA344" s="219"/>
      <c r="AB344" s="219"/>
      <c r="AC344" s="219"/>
      <c r="AD344" s="219"/>
      <c r="AE344" s="219"/>
      <c r="AF344" s="219"/>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row>
    <row r="345" spans="1:124" ht="12">
      <c r="A345" s="219"/>
      <c r="B345" s="219"/>
      <c r="C345" s="219"/>
      <c r="D345" s="219"/>
      <c r="E345" s="219"/>
      <c r="F345" s="219"/>
      <c r="G345" s="219"/>
      <c r="H345" s="219"/>
      <c r="I345" s="219"/>
      <c r="J345" s="219"/>
      <c r="K345" s="219"/>
      <c r="L345" s="219"/>
      <c r="M345" s="219"/>
      <c r="N345" s="219"/>
      <c r="O345" s="219"/>
      <c r="P345" s="219"/>
      <c r="Q345" s="219"/>
      <c r="R345" s="219"/>
      <c r="S345" s="219"/>
      <c r="T345" s="219"/>
      <c r="U345" s="219"/>
      <c r="V345" s="219"/>
      <c r="W345" s="219"/>
      <c r="X345" s="219"/>
      <c r="Y345" s="219"/>
      <c r="Z345" s="219"/>
      <c r="AA345" s="219"/>
      <c r="AB345" s="219"/>
      <c r="AC345" s="219"/>
      <c r="AD345" s="219"/>
      <c r="AE345" s="219"/>
      <c r="AF345" s="219"/>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row>
    <row r="346" spans="1:124" ht="12">
      <c r="A346" s="219"/>
      <c r="B346" s="219"/>
      <c r="C346" s="219"/>
      <c r="D346" s="219"/>
      <c r="E346" s="219"/>
      <c r="F346" s="219"/>
      <c r="G346" s="219"/>
      <c r="H346" s="219"/>
      <c r="I346" s="219"/>
      <c r="J346" s="219"/>
      <c r="K346" s="219"/>
      <c r="L346" s="219"/>
      <c r="M346" s="219"/>
      <c r="N346" s="219"/>
      <c r="O346" s="219"/>
      <c r="P346" s="219"/>
      <c r="Q346" s="219"/>
      <c r="R346" s="219"/>
      <c r="S346" s="219"/>
      <c r="T346" s="219"/>
      <c r="U346" s="219"/>
      <c r="V346" s="219"/>
      <c r="W346" s="219"/>
      <c r="X346" s="219"/>
      <c r="Y346" s="219"/>
      <c r="Z346" s="219"/>
      <c r="AA346" s="219"/>
      <c r="AB346" s="219"/>
      <c r="AC346" s="219"/>
      <c r="AD346" s="219"/>
      <c r="AE346" s="219"/>
      <c r="AF346" s="219"/>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c r="CJ346"/>
      <c r="CK346"/>
      <c r="CL346"/>
      <c r="CM346"/>
      <c r="CN346"/>
      <c r="CO346"/>
      <c r="CP346"/>
      <c r="CQ346"/>
      <c r="CR346"/>
      <c r="CS346"/>
      <c r="CT346"/>
      <c r="CU346"/>
      <c r="CV346"/>
      <c r="CW346"/>
      <c r="CX346"/>
      <c r="CY346"/>
      <c r="CZ346"/>
      <c r="DA346"/>
      <c r="DB346"/>
      <c r="DC346"/>
      <c r="DD346"/>
      <c r="DE346"/>
      <c r="DF346"/>
      <c r="DG346"/>
      <c r="DH346"/>
      <c r="DI346"/>
      <c r="DJ346"/>
      <c r="DK346"/>
      <c r="DL346"/>
      <c r="DM346"/>
      <c r="DN346"/>
      <c r="DO346"/>
      <c r="DP346"/>
      <c r="DQ346"/>
      <c r="DR346"/>
      <c r="DS346"/>
      <c r="DT346"/>
    </row>
    <row r="347" spans="1:124" ht="12">
      <c r="A347" s="219"/>
      <c r="B347" s="219"/>
      <c r="C347" s="219"/>
      <c r="D347" s="219"/>
      <c r="E347" s="219"/>
      <c r="F347" s="219"/>
      <c r="G347" s="219"/>
      <c r="H347" s="219"/>
      <c r="I347" s="219"/>
      <c r="J347" s="219"/>
      <c r="K347" s="219"/>
      <c r="L347" s="219"/>
      <c r="M347" s="219"/>
      <c r="N347" s="219"/>
      <c r="O347" s="219"/>
      <c r="P347" s="219"/>
      <c r="Q347" s="219"/>
      <c r="R347" s="219"/>
      <c r="S347" s="219"/>
      <c r="T347" s="219"/>
      <c r="U347" s="219"/>
      <c r="V347" s="219"/>
      <c r="W347" s="219"/>
      <c r="X347" s="219"/>
      <c r="Y347" s="219"/>
      <c r="Z347" s="219"/>
      <c r="AA347" s="219"/>
      <c r="AB347" s="219"/>
      <c r="AC347" s="219"/>
      <c r="AD347" s="219"/>
      <c r="AE347" s="219"/>
      <c r="AF347" s="219"/>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c r="CJ347"/>
      <c r="CK347"/>
      <c r="CL347"/>
      <c r="CM347"/>
      <c r="CN347"/>
      <c r="CO347"/>
      <c r="CP347"/>
      <c r="CQ347"/>
      <c r="CR347"/>
      <c r="CS347"/>
      <c r="CT347"/>
      <c r="CU347"/>
      <c r="CV347"/>
      <c r="CW347"/>
      <c r="CX347"/>
      <c r="CY347"/>
      <c r="CZ347"/>
      <c r="DA347"/>
      <c r="DB347"/>
      <c r="DC347"/>
      <c r="DD347"/>
      <c r="DE347"/>
      <c r="DF347"/>
      <c r="DG347"/>
      <c r="DH347"/>
      <c r="DI347"/>
      <c r="DJ347"/>
      <c r="DK347"/>
      <c r="DL347"/>
      <c r="DM347"/>
      <c r="DN347"/>
      <c r="DO347"/>
      <c r="DP347"/>
      <c r="DQ347"/>
      <c r="DR347"/>
      <c r="DS347"/>
      <c r="DT347"/>
    </row>
    <row r="348" spans="1:124" ht="12">
      <c r="A348" s="219"/>
      <c r="B348" s="219"/>
      <c r="C348" s="219"/>
      <c r="D348" s="219"/>
      <c r="E348" s="219"/>
      <c r="F348" s="219"/>
      <c r="G348" s="219"/>
      <c r="H348" s="219"/>
      <c r="I348" s="219"/>
      <c r="J348" s="219"/>
      <c r="K348" s="219"/>
      <c r="L348" s="219"/>
      <c r="M348" s="219"/>
      <c r="N348" s="219"/>
      <c r="O348" s="219"/>
      <c r="P348" s="219"/>
      <c r="Q348" s="219"/>
      <c r="R348" s="219"/>
      <c r="S348" s="219"/>
      <c r="T348" s="219"/>
      <c r="U348" s="219"/>
      <c r="V348" s="219"/>
      <c r="W348" s="219"/>
      <c r="X348" s="219"/>
      <c r="Y348" s="219"/>
      <c r="Z348" s="219"/>
      <c r="AA348" s="219"/>
      <c r="AB348" s="219"/>
      <c r="AC348" s="219"/>
      <c r="AD348" s="219"/>
      <c r="AE348" s="219"/>
      <c r="AF348" s="219"/>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c r="CJ348"/>
      <c r="CK348"/>
      <c r="CL348"/>
      <c r="CM348"/>
      <c r="CN348"/>
      <c r="CO348"/>
      <c r="CP348"/>
      <c r="CQ348"/>
      <c r="CR348"/>
      <c r="CS348"/>
      <c r="CT348"/>
      <c r="CU348"/>
      <c r="CV348"/>
      <c r="CW348"/>
      <c r="CX348"/>
      <c r="CY348"/>
      <c r="CZ348"/>
      <c r="DA348"/>
      <c r="DB348"/>
      <c r="DC348"/>
      <c r="DD348"/>
      <c r="DE348"/>
      <c r="DF348"/>
      <c r="DG348"/>
      <c r="DH348"/>
      <c r="DI348"/>
      <c r="DJ348"/>
      <c r="DK348"/>
      <c r="DL348"/>
      <c r="DM348"/>
      <c r="DN348"/>
      <c r="DO348"/>
      <c r="DP348"/>
      <c r="DQ348"/>
      <c r="DR348"/>
      <c r="DS348"/>
      <c r="DT348"/>
    </row>
    <row r="349" spans="1:124" ht="12">
      <c r="A349" s="219"/>
      <c r="B349" s="219"/>
      <c r="C349" s="219"/>
      <c r="D349" s="219"/>
      <c r="E349" s="219"/>
      <c r="F349" s="219"/>
      <c r="G349" s="219"/>
      <c r="H349" s="219"/>
      <c r="I349" s="219"/>
      <c r="J349" s="219"/>
      <c r="K349" s="219"/>
      <c r="L349" s="219"/>
      <c r="M349" s="219"/>
      <c r="N349" s="219"/>
      <c r="O349" s="219"/>
      <c r="P349" s="219"/>
      <c r="Q349" s="219"/>
      <c r="R349" s="219"/>
      <c r="S349" s="219"/>
      <c r="T349" s="219"/>
      <c r="U349" s="219"/>
      <c r="V349" s="219"/>
      <c r="W349" s="219"/>
      <c r="X349" s="219"/>
      <c r="Y349" s="219"/>
      <c r="Z349" s="219"/>
      <c r="AA349" s="219"/>
      <c r="AB349" s="219"/>
      <c r="AC349" s="219"/>
      <c r="AD349" s="219"/>
      <c r="AE349" s="219"/>
      <c r="AF349" s="21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c r="CJ349"/>
      <c r="CK349"/>
      <c r="CL349"/>
      <c r="CM349"/>
      <c r="CN349"/>
      <c r="CO349"/>
      <c r="CP349"/>
      <c r="CQ349"/>
      <c r="CR349"/>
      <c r="CS349"/>
      <c r="CT349"/>
      <c r="CU349"/>
      <c r="CV349"/>
      <c r="CW349"/>
      <c r="CX349"/>
      <c r="CY349"/>
      <c r="CZ349"/>
      <c r="DA349"/>
      <c r="DB349"/>
      <c r="DC349"/>
      <c r="DD349"/>
      <c r="DE349"/>
      <c r="DF349"/>
      <c r="DG349"/>
      <c r="DH349"/>
      <c r="DI349"/>
      <c r="DJ349"/>
      <c r="DK349"/>
      <c r="DL349"/>
      <c r="DM349"/>
      <c r="DN349"/>
      <c r="DO349"/>
      <c r="DP349"/>
      <c r="DQ349"/>
      <c r="DR349"/>
      <c r="DS349"/>
      <c r="DT349"/>
    </row>
    <row r="350" spans="1:124" ht="12">
      <c r="A350" s="219"/>
      <c r="B350" s="219"/>
      <c r="C350" s="219"/>
      <c r="D350" s="219"/>
      <c r="E350" s="219"/>
      <c r="F350" s="219"/>
      <c r="G350" s="219"/>
      <c r="H350" s="219"/>
      <c r="I350" s="219"/>
      <c r="J350" s="219"/>
      <c r="K350" s="219"/>
      <c r="L350" s="219"/>
      <c r="M350" s="219"/>
      <c r="N350" s="219"/>
      <c r="O350" s="219"/>
      <c r="P350" s="219"/>
      <c r="Q350" s="219"/>
      <c r="R350" s="219"/>
      <c r="S350" s="219"/>
      <c r="T350" s="219"/>
      <c r="U350" s="219"/>
      <c r="V350" s="219"/>
      <c r="W350" s="219"/>
      <c r="X350" s="219"/>
      <c r="Y350" s="219"/>
      <c r="Z350" s="219"/>
      <c r="AA350" s="219"/>
      <c r="AB350" s="219"/>
      <c r="AC350" s="219"/>
      <c r="AD350" s="219"/>
      <c r="AE350" s="219"/>
      <c r="AF350" s="219"/>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row>
    <row r="351" spans="1:124" ht="12">
      <c r="A351" s="219"/>
      <c r="B351" s="219"/>
      <c r="C351" s="219"/>
      <c r="D351" s="219"/>
      <c r="E351" s="219"/>
      <c r="F351" s="219"/>
      <c r="G351" s="219"/>
      <c r="H351" s="219"/>
      <c r="I351" s="219"/>
      <c r="J351" s="219"/>
      <c r="K351" s="219"/>
      <c r="L351" s="219"/>
      <c r="M351" s="219"/>
      <c r="N351" s="219"/>
      <c r="O351" s="219"/>
      <c r="P351" s="219"/>
      <c r="Q351" s="219"/>
      <c r="R351" s="219"/>
      <c r="S351" s="219"/>
      <c r="T351" s="219"/>
      <c r="U351" s="219"/>
      <c r="V351" s="219"/>
      <c r="W351" s="219"/>
      <c r="X351" s="219"/>
      <c r="Y351" s="219"/>
      <c r="Z351" s="219"/>
      <c r="AA351" s="219"/>
      <c r="AB351" s="219"/>
      <c r="AC351" s="219"/>
      <c r="AD351" s="219"/>
      <c r="AE351" s="219"/>
      <c r="AF351" s="219"/>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c r="DL351"/>
      <c r="DM351"/>
      <c r="DN351"/>
      <c r="DO351"/>
      <c r="DP351"/>
      <c r="DQ351"/>
      <c r="DR351"/>
      <c r="DS351"/>
      <c r="DT351"/>
    </row>
    <row r="352" spans="1:124" ht="12">
      <c r="A352" s="219"/>
      <c r="B352" s="219"/>
      <c r="C352" s="219"/>
      <c r="D352" s="219"/>
      <c r="E352" s="219"/>
      <c r="F352" s="219"/>
      <c r="G352" s="219"/>
      <c r="H352" s="219"/>
      <c r="I352" s="219"/>
      <c r="J352" s="219"/>
      <c r="K352" s="219"/>
      <c r="L352" s="219"/>
      <c r="M352" s="219"/>
      <c r="N352" s="219"/>
      <c r="O352" s="219"/>
      <c r="P352" s="219"/>
      <c r="Q352" s="219"/>
      <c r="R352" s="219"/>
      <c r="S352" s="219"/>
      <c r="T352" s="219"/>
      <c r="U352" s="219"/>
      <c r="V352" s="219"/>
      <c r="W352" s="219"/>
      <c r="X352" s="219"/>
      <c r="Y352" s="219"/>
      <c r="Z352" s="219"/>
      <c r="AA352" s="219"/>
      <c r="AB352" s="219"/>
      <c r="AC352" s="219"/>
      <c r="AD352" s="219"/>
      <c r="AE352" s="219"/>
      <c r="AF352" s="219"/>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row>
    <row r="353" spans="1:124" ht="12">
      <c r="A353" s="219"/>
      <c r="B353" s="219"/>
      <c r="C353" s="219"/>
      <c r="D353" s="219"/>
      <c r="E353" s="219"/>
      <c r="F353" s="219"/>
      <c r="G353" s="219"/>
      <c r="H353" s="219"/>
      <c r="I353" s="219"/>
      <c r="J353" s="219"/>
      <c r="K353" s="219"/>
      <c r="L353" s="219"/>
      <c r="M353" s="219"/>
      <c r="N353" s="219"/>
      <c r="O353" s="219"/>
      <c r="P353" s="219"/>
      <c r="Q353" s="219"/>
      <c r="R353" s="219"/>
      <c r="S353" s="219"/>
      <c r="T353" s="219"/>
      <c r="U353" s="219"/>
      <c r="V353" s="219"/>
      <c r="W353" s="219"/>
      <c r="X353" s="219"/>
      <c r="Y353" s="219"/>
      <c r="Z353" s="219"/>
      <c r="AA353" s="219"/>
      <c r="AB353" s="219"/>
      <c r="AC353" s="219"/>
      <c r="AD353" s="219"/>
      <c r="AE353" s="219"/>
      <c r="AF353" s="219"/>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c r="DG353"/>
      <c r="DH353"/>
      <c r="DI353"/>
      <c r="DJ353"/>
      <c r="DK353"/>
      <c r="DL353"/>
      <c r="DM353"/>
      <c r="DN353"/>
      <c r="DO353"/>
      <c r="DP353"/>
      <c r="DQ353"/>
      <c r="DR353"/>
      <c r="DS353"/>
      <c r="DT353"/>
    </row>
    <row r="354" spans="1:124" ht="12">
      <c r="A354" s="219"/>
      <c r="B354" s="219"/>
      <c r="C354" s="219"/>
      <c r="D354" s="219"/>
      <c r="E354" s="219"/>
      <c r="F354" s="219"/>
      <c r="G354" s="219"/>
      <c r="H354" s="219"/>
      <c r="I354" s="219"/>
      <c r="J354" s="219"/>
      <c r="K354" s="219"/>
      <c r="L354" s="219"/>
      <c r="M354" s="219"/>
      <c r="N354" s="219"/>
      <c r="O354" s="219"/>
      <c r="P354" s="219"/>
      <c r="Q354" s="219"/>
      <c r="R354" s="219"/>
      <c r="S354" s="219"/>
      <c r="T354" s="219"/>
      <c r="U354" s="219"/>
      <c r="V354" s="219"/>
      <c r="W354" s="219"/>
      <c r="X354" s="219"/>
      <c r="Y354" s="219"/>
      <c r="Z354" s="219"/>
      <c r="AA354" s="219"/>
      <c r="AB354" s="219"/>
      <c r="AC354" s="219"/>
      <c r="AD354" s="219"/>
      <c r="AE354" s="219"/>
      <c r="AF354" s="219"/>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c r="DG354"/>
      <c r="DH354"/>
      <c r="DI354"/>
      <c r="DJ354"/>
      <c r="DK354"/>
      <c r="DL354"/>
      <c r="DM354"/>
      <c r="DN354"/>
      <c r="DO354"/>
      <c r="DP354"/>
      <c r="DQ354"/>
      <c r="DR354"/>
      <c r="DS354"/>
      <c r="DT354"/>
    </row>
    <row r="355" spans="1:124" ht="12">
      <c r="A355" s="219"/>
      <c r="B355" s="219"/>
      <c r="C355" s="219"/>
      <c r="D355" s="219"/>
      <c r="E355" s="219"/>
      <c r="F355" s="219"/>
      <c r="G355" s="219"/>
      <c r="H355" s="219"/>
      <c r="I355" s="219"/>
      <c r="J355" s="219"/>
      <c r="K355" s="219"/>
      <c r="L355" s="219"/>
      <c r="M355" s="219"/>
      <c r="N355" s="219"/>
      <c r="O355" s="219"/>
      <c r="P355" s="219"/>
      <c r="Q355" s="219"/>
      <c r="R355" s="219"/>
      <c r="S355" s="219"/>
      <c r="T355" s="219"/>
      <c r="U355" s="219"/>
      <c r="V355" s="219"/>
      <c r="W355" s="219"/>
      <c r="X355" s="219"/>
      <c r="Y355" s="219"/>
      <c r="Z355" s="219"/>
      <c r="AA355" s="219"/>
      <c r="AB355" s="219"/>
      <c r="AC355" s="219"/>
      <c r="AD355" s="219"/>
      <c r="AE355" s="219"/>
      <c r="AF355" s="219"/>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row>
    <row r="356" spans="1:124" ht="12">
      <c r="A356" s="219"/>
      <c r="B356" s="219"/>
      <c r="C356" s="219"/>
      <c r="D356" s="219"/>
      <c r="E356" s="219"/>
      <c r="F356" s="219"/>
      <c r="G356" s="219"/>
      <c r="H356" s="219"/>
      <c r="I356" s="219"/>
      <c r="J356" s="219"/>
      <c r="K356" s="219"/>
      <c r="L356" s="219"/>
      <c r="M356" s="219"/>
      <c r="N356" s="219"/>
      <c r="O356" s="219"/>
      <c r="P356" s="219"/>
      <c r="Q356" s="219"/>
      <c r="R356" s="219"/>
      <c r="S356" s="219"/>
      <c r="T356" s="219"/>
      <c r="U356" s="219"/>
      <c r="V356" s="219"/>
      <c r="W356" s="219"/>
      <c r="X356" s="219"/>
      <c r="Y356" s="219"/>
      <c r="Z356" s="219"/>
      <c r="AA356" s="219"/>
      <c r="AB356" s="219"/>
      <c r="AC356" s="219"/>
      <c r="AD356" s="219"/>
      <c r="AE356" s="219"/>
      <c r="AF356" s="219"/>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row>
    <row r="357" spans="1:124" ht="12">
      <c r="A357" s="219"/>
      <c r="B357" s="219"/>
      <c r="C357" s="219"/>
      <c r="D357" s="219"/>
      <c r="E357" s="219"/>
      <c r="F357" s="219"/>
      <c r="G357" s="219"/>
      <c r="H357" s="219"/>
      <c r="I357" s="219"/>
      <c r="J357" s="219"/>
      <c r="K357" s="219"/>
      <c r="L357" s="219"/>
      <c r="M357" s="219"/>
      <c r="N357" s="219"/>
      <c r="O357" s="219"/>
      <c r="P357" s="219"/>
      <c r="Q357" s="219"/>
      <c r="R357" s="219"/>
      <c r="S357" s="219"/>
      <c r="T357" s="219"/>
      <c r="U357" s="219"/>
      <c r="V357" s="219"/>
      <c r="W357" s="219"/>
      <c r="X357" s="219"/>
      <c r="Y357" s="219"/>
      <c r="Z357" s="219"/>
      <c r="AA357" s="219"/>
      <c r="AB357" s="219"/>
      <c r="AC357" s="219"/>
      <c r="AD357" s="219"/>
      <c r="AE357" s="219"/>
      <c r="AF357" s="219"/>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c r="DL357"/>
      <c r="DM357"/>
      <c r="DN357"/>
      <c r="DO357"/>
      <c r="DP357"/>
      <c r="DQ357"/>
      <c r="DR357"/>
      <c r="DS357"/>
      <c r="DT357"/>
    </row>
    <row r="358" spans="1:124" ht="12">
      <c r="A358" s="219"/>
      <c r="B358" s="219"/>
      <c r="C358" s="219"/>
      <c r="D358" s="219"/>
      <c r="E358" s="219"/>
      <c r="F358" s="219"/>
      <c r="G358" s="219"/>
      <c r="H358" s="219"/>
      <c r="I358" s="219"/>
      <c r="J358" s="219"/>
      <c r="K358" s="219"/>
      <c r="L358" s="219"/>
      <c r="M358" s="219"/>
      <c r="N358" s="219"/>
      <c r="O358" s="219"/>
      <c r="P358" s="219"/>
      <c r="Q358" s="219"/>
      <c r="R358" s="219"/>
      <c r="S358" s="219"/>
      <c r="T358" s="219"/>
      <c r="U358" s="219"/>
      <c r="V358" s="219"/>
      <c r="W358" s="219"/>
      <c r="X358" s="219"/>
      <c r="Y358" s="219"/>
      <c r="Z358" s="219"/>
      <c r="AA358" s="219"/>
      <c r="AB358" s="219"/>
      <c r="AC358" s="219"/>
      <c r="AD358" s="219"/>
      <c r="AE358" s="219"/>
      <c r="AF358" s="219"/>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c r="DL358"/>
      <c r="DM358"/>
      <c r="DN358"/>
      <c r="DO358"/>
      <c r="DP358"/>
      <c r="DQ358"/>
      <c r="DR358"/>
      <c r="DS358"/>
      <c r="DT358"/>
    </row>
    <row r="359" spans="1:124" ht="12">
      <c r="A359" s="219"/>
      <c r="B359" s="219"/>
      <c r="C359" s="219"/>
      <c r="D359" s="219"/>
      <c r="E359" s="219"/>
      <c r="F359" s="219"/>
      <c r="G359" s="219"/>
      <c r="H359" s="219"/>
      <c r="I359" s="219"/>
      <c r="J359" s="219"/>
      <c r="K359" s="219"/>
      <c r="L359" s="219"/>
      <c r="M359" s="219"/>
      <c r="N359" s="219"/>
      <c r="O359" s="219"/>
      <c r="P359" s="219"/>
      <c r="Q359" s="219"/>
      <c r="R359" s="219"/>
      <c r="S359" s="219"/>
      <c r="T359" s="219"/>
      <c r="U359" s="219"/>
      <c r="V359" s="219"/>
      <c r="W359" s="219"/>
      <c r="X359" s="219"/>
      <c r="Y359" s="219"/>
      <c r="Z359" s="219"/>
      <c r="AA359" s="219"/>
      <c r="AB359" s="219"/>
      <c r="AC359" s="219"/>
      <c r="AD359" s="219"/>
      <c r="AE359" s="219"/>
      <c r="AF359" s="21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row>
    <row r="360" spans="1:124" ht="12">
      <c r="A360" s="219"/>
      <c r="B360" s="219"/>
      <c r="C360" s="219"/>
      <c r="D360" s="219"/>
      <c r="E360" s="219"/>
      <c r="F360" s="219"/>
      <c r="G360" s="219"/>
      <c r="H360" s="219"/>
      <c r="I360" s="219"/>
      <c r="J360" s="219"/>
      <c r="K360" s="219"/>
      <c r="L360" s="219"/>
      <c r="M360" s="219"/>
      <c r="N360" s="219"/>
      <c r="O360" s="219"/>
      <c r="P360" s="219"/>
      <c r="Q360" s="219"/>
      <c r="R360" s="219"/>
      <c r="S360" s="219"/>
      <c r="T360" s="219"/>
      <c r="U360" s="219"/>
      <c r="V360" s="219"/>
      <c r="W360" s="219"/>
      <c r="X360" s="219"/>
      <c r="Y360" s="219"/>
      <c r="Z360" s="219"/>
      <c r="AA360" s="219"/>
      <c r="AB360" s="219"/>
      <c r="AC360" s="219"/>
      <c r="AD360" s="219"/>
      <c r="AE360" s="219"/>
      <c r="AF360" s="219"/>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c r="DL360"/>
      <c r="DM360"/>
      <c r="DN360"/>
      <c r="DO360"/>
      <c r="DP360"/>
      <c r="DQ360"/>
      <c r="DR360"/>
      <c r="DS360"/>
      <c r="DT360"/>
    </row>
    <row r="361" spans="1:124" ht="12">
      <c r="A361" s="219"/>
      <c r="B361" s="219"/>
      <c r="C361" s="219"/>
      <c r="D361" s="219"/>
      <c r="E361" s="219"/>
      <c r="F361" s="219"/>
      <c r="G361" s="219"/>
      <c r="H361" s="219"/>
      <c r="I361" s="219"/>
      <c r="J361" s="219"/>
      <c r="K361" s="219"/>
      <c r="L361" s="219"/>
      <c r="M361" s="219"/>
      <c r="N361" s="219"/>
      <c r="O361" s="219"/>
      <c r="P361" s="219"/>
      <c r="Q361" s="219"/>
      <c r="R361" s="219"/>
      <c r="S361" s="219"/>
      <c r="T361" s="219"/>
      <c r="U361" s="219"/>
      <c r="V361" s="219"/>
      <c r="W361" s="219"/>
      <c r="X361" s="219"/>
      <c r="Y361" s="219"/>
      <c r="Z361" s="219"/>
      <c r="AA361" s="219"/>
      <c r="AB361" s="219"/>
      <c r="AC361" s="219"/>
      <c r="AD361" s="219"/>
      <c r="AE361" s="219"/>
      <c r="AF361" s="219"/>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c r="CJ361"/>
      <c r="CK361"/>
      <c r="CL361"/>
      <c r="CM361"/>
      <c r="CN361"/>
      <c r="CO361"/>
      <c r="CP361"/>
      <c r="CQ361"/>
      <c r="CR361"/>
      <c r="CS361"/>
      <c r="CT361"/>
      <c r="CU361"/>
      <c r="CV361"/>
      <c r="CW361"/>
      <c r="CX361"/>
      <c r="CY361"/>
      <c r="CZ361"/>
      <c r="DA361"/>
      <c r="DB361"/>
      <c r="DC361"/>
      <c r="DD361"/>
      <c r="DE361"/>
      <c r="DF361"/>
      <c r="DG361"/>
      <c r="DH361"/>
      <c r="DI361"/>
      <c r="DJ361"/>
      <c r="DK361"/>
      <c r="DL361"/>
      <c r="DM361"/>
      <c r="DN361"/>
      <c r="DO361"/>
      <c r="DP361"/>
      <c r="DQ361"/>
      <c r="DR361"/>
      <c r="DS361"/>
      <c r="DT361"/>
    </row>
    <row r="362" spans="1:124" ht="12">
      <c r="A362" s="219"/>
      <c r="B362" s="219"/>
      <c r="C362" s="219"/>
      <c r="D362" s="219"/>
      <c r="E362" s="219"/>
      <c r="F362" s="219"/>
      <c r="G362" s="219"/>
      <c r="H362" s="219"/>
      <c r="I362" s="219"/>
      <c r="J362" s="219"/>
      <c r="K362" s="219"/>
      <c r="L362" s="219"/>
      <c r="M362" s="219"/>
      <c r="N362" s="219"/>
      <c r="O362" s="219"/>
      <c r="P362" s="219"/>
      <c r="Q362" s="219"/>
      <c r="R362" s="219"/>
      <c r="S362" s="219"/>
      <c r="T362" s="219"/>
      <c r="U362" s="219"/>
      <c r="V362" s="219"/>
      <c r="W362" s="219"/>
      <c r="X362" s="219"/>
      <c r="Y362" s="219"/>
      <c r="Z362" s="219"/>
      <c r="AA362" s="219"/>
      <c r="AB362" s="219"/>
      <c r="AC362" s="219"/>
      <c r="AD362" s="219"/>
      <c r="AE362" s="219"/>
      <c r="AF362" s="219"/>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c r="DL362"/>
      <c r="DM362"/>
      <c r="DN362"/>
      <c r="DO362"/>
      <c r="DP362"/>
      <c r="DQ362"/>
      <c r="DR362"/>
      <c r="DS362"/>
      <c r="DT362"/>
    </row>
    <row r="363" spans="1:124" ht="12">
      <c r="A363" s="219"/>
      <c r="B363" s="219"/>
      <c r="C363" s="219"/>
      <c r="D363" s="219"/>
      <c r="E363" s="219"/>
      <c r="F363" s="219"/>
      <c r="G363" s="219"/>
      <c r="H363" s="219"/>
      <c r="I363" s="219"/>
      <c r="J363" s="219"/>
      <c r="K363" s="219"/>
      <c r="L363" s="219"/>
      <c r="M363" s="219"/>
      <c r="N363" s="219"/>
      <c r="O363" s="219"/>
      <c r="P363" s="219"/>
      <c r="Q363" s="219"/>
      <c r="R363" s="219"/>
      <c r="S363" s="219"/>
      <c r="T363" s="219"/>
      <c r="U363" s="219"/>
      <c r="V363" s="219"/>
      <c r="W363" s="219"/>
      <c r="X363" s="219"/>
      <c r="Y363" s="219"/>
      <c r="Z363" s="219"/>
      <c r="AA363" s="219"/>
      <c r="AB363" s="219"/>
      <c r="AC363" s="219"/>
      <c r="AD363" s="219"/>
      <c r="AE363" s="219"/>
      <c r="AF363" s="219"/>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row>
    <row r="364" spans="1:124" ht="12">
      <c r="A364" s="219"/>
      <c r="B364" s="219"/>
      <c r="C364" s="219"/>
      <c r="D364" s="219"/>
      <c r="E364" s="219"/>
      <c r="F364" s="219"/>
      <c r="G364" s="219"/>
      <c r="H364" s="219"/>
      <c r="I364" s="219"/>
      <c r="J364" s="219"/>
      <c r="K364" s="219"/>
      <c r="L364" s="219"/>
      <c r="M364" s="219"/>
      <c r="N364" s="219"/>
      <c r="O364" s="219"/>
      <c r="P364" s="219"/>
      <c r="Q364" s="219"/>
      <c r="R364" s="219"/>
      <c r="S364" s="219"/>
      <c r="T364" s="219"/>
      <c r="U364" s="219"/>
      <c r="V364" s="219"/>
      <c r="W364" s="219"/>
      <c r="X364" s="219"/>
      <c r="Y364" s="219"/>
      <c r="Z364" s="219"/>
      <c r="AA364" s="219"/>
      <c r="AB364" s="219"/>
      <c r="AC364" s="219"/>
      <c r="AD364" s="219"/>
      <c r="AE364" s="219"/>
      <c r="AF364" s="219"/>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row>
    <row r="365" spans="1:124">
      <c r="C365" s="219"/>
      <c r="D365" s="219"/>
      <c r="E365" s="219"/>
      <c r="F365" s="219"/>
      <c r="H365" s="219"/>
      <c r="J365" s="219"/>
      <c r="K365" s="219"/>
      <c r="M365" s="219"/>
    </row>
  </sheetData>
  <sheetProtection password="DD98" sheet="1" objects="1" scenarios="1"/>
  <mergeCells count="82">
    <mergeCell ref="B124:D124"/>
    <mergeCell ref="B125:D125"/>
    <mergeCell ref="B156:N157"/>
    <mergeCell ref="B146:N146"/>
    <mergeCell ref="B118:D118"/>
    <mergeCell ref="B119:D119"/>
    <mergeCell ref="B120:D120"/>
    <mergeCell ref="B126:D126"/>
    <mergeCell ref="B127:D127"/>
    <mergeCell ref="B121:D121"/>
    <mergeCell ref="B122:D122"/>
    <mergeCell ref="B123:D123"/>
    <mergeCell ref="B21:N21"/>
    <mergeCell ref="B20:N20"/>
    <mergeCell ref="B39:N39"/>
    <mergeCell ref="B24:N26"/>
    <mergeCell ref="B37:N37"/>
    <mergeCell ref="B33:N34"/>
    <mergeCell ref="B22:N22"/>
    <mergeCell ref="B38:N38"/>
    <mergeCell ref="B28:N30"/>
    <mergeCell ref="B80:N80"/>
    <mergeCell ref="B98:N98"/>
    <mergeCell ref="B116:E116"/>
    <mergeCell ref="B117:D117"/>
    <mergeCell ref="A1:N1"/>
    <mergeCell ref="B6:N6"/>
    <mergeCell ref="B10:N14"/>
    <mergeCell ref="B18:N18"/>
    <mergeCell ref="B31:N32"/>
    <mergeCell ref="B19:N19"/>
    <mergeCell ref="B62:N62"/>
    <mergeCell ref="B35:N36"/>
    <mergeCell ref="B44:M45"/>
    <mergeCell ref="B52:J52"/>
    <mergeCell ref="B53:J53"/>
    <mergeCell ref="B54:J54"/>
    <mergeCell ref="B55:J55"/>
    <mergeCell ref="B40:N40"/>
    <mergeCell ref="B46:N51"/>
    <mergeCell ref="B59:N59"/>
    <mergeCell ref="B134:N135"/>
    <mergeCell ref="B139:K139"/>
    <mergeCell ref="B143:J143"/>
    <mergeCell ref="B140:K142"/>
    <mergeCell ref="B128:D128"/>
    <mergeCell ref="B129:D129"/>
    <mergeCell ref="B130:D130"/>
    <mergeCell ref="B132:K132"/>
    <mergeCell ref="B133:N133"/>
    <mergeCell ref="B178:N178"/>
    <mergeCell ref="B181:C181"/>
    <mergeCell ref="K181:L181"/>
    <mergeCell ref="K182:L182"/>
    <mergeCell ref="K183:L183"/>
    <mergeCell ref="K184:L184"/>
    <mergeCell ref="A224:A226"/>
    <mergeCell ref="B193:J193"/>
    <mergeCell ref="B194:N194"/>
    <mergeCell ref="B195:L196"/>
    <mergeCell ref="B172:N172"/>
    <mergeCell ref="B173:N173"/>
    <mergeCell ref="B174:N174"/>
    <mergeCell ref="B175:N175"/>
    <mergeCell ref="B177:N177"/>
    <mergeCell ref="B176:N176"/>
    <mergeCell ref="B160:N161"/>
    <mergeCell ref="B164:N164"/>
    <mergeCell ref="B166:N166"/>
    <mergeCell ref="B168:N168"/>
    <mergeCell ref="B170:N170"/>
    <mergeCell ref="B171:N171"/>
    <mergeCell ref="K191:L191"/>
    <mergeCell ref="K190:L190"/>
    <mergeCell ref="B150:N153"/>
    <mergeCell ref="B147:N147"/>
    <mergeCell ref="B136:K137"/>
    <mergeCell ref="K185:L185"/>
    <mergeCell ref="K186:L186"/>
    <mergeCell ref="K187:L187"/>
    <mergeCell ref="K188:L188"/>
    <mergeCell ref="K189:L189"/>
  </mergeCells>
  <phoneticPr fontId="5" type="noConversion"/>
  <dataValidations count="1"/>
  <hyperlinks>
    <hyperlink ref="B134:J134" display="US EPA Climate Leaders Greenhouse Gas Inventory Protocol Core Module Guidance - Direct HFC and PFC Emissions from use of Refrigeration and Air Conditioning Equipment (see: http://www.epa.gov/stateply/documents/resources/mfgrfg.pdf)"/>
    <hyperlink ref="B133:N133" r:id="rId1" display="2006 IPCC Guidelines for National Greenhouse Inventories (http://www.ipcc-nggip.iges.or.jp/public/2006gl/pdf/3_Volume3/V3_7_Ch7_ODS_Substitutes.pdf)"/>
    <hyperlink ref="B195:J195" display="US EPA Climate Leaders Greenhouse Gas Inventory Protocol Core Module Guidance - Direct HFC and PFC Emissions from use of Refrigeration and Air Conditioning Equipment (see: http://www.epa.gov/stateply/documents/resources/mfgrfg.pdf)"/>
    <hyperlink ref="B55" r:id="rId2"/>
    <hyperlink ref="B53" r:id="rId3"/>
    <hyperlink ref="B53:J53" r:id="rId4" display="http://www.defra.gov.uk/environment/economy/business-efficiency/reporting/"/>
    <hyperlink ref="B59:N59" r:id="rId5" display="For further explanation on how these emission factors have been derived, please refer to the GHG conversion factor methodology paper available here: http://www.defra.gov.uk/environment/economy/business-efficiency/reporting/"/>
    <hyperlink ref="B55:J55" r:id="rId6" display="http://www.ghgprotocol.org/standards/corporate-standard"/>
    <hyperlink ref="B134:N135" r:id="rId7" display="US EPA Climate Leaders Greenhouse Gas Inventory Protocol Core Module Guidance - Direct HFC and PFC Emissions from use of Refrigeration and Air Conditioning Equipment (see: http://www.epa.gov/stateply/documents/resources/mfgrfg.pdf)"/>
    <hyperlink ref="B195:L196" r:id="rId8" display="US EPA Climate Leaders Greenhouse Gas Inventory Protocol Core Module Guidance - Direct HFC and PFC Emissions from use of Refrigeration and Air Conditioning Equipment (see: http://www.epa.gov/stateply/documents/resources/mfgrfg.pdf)"/>
    <hyperlink ref="B10:N14" r:id="rId9" display="http://www.defra.gov.uk/environment/quality/air/fgas/index.htm"/>
    <hyperlink ref="B136:K137" r:id="rId10" display="Development of the GHG refrigeration and air conditioning model, Final report, December 2011. Prepared for the Department of Energy and Climate Change by ICF International. Available at: http://www.decc.gov.uk/assets/decc/11/cutting-emissions/3844-greenho"/>
    <hyperlink ref="B194:N194" r:id="rId11" display="2006 IPCC Guidelines for National Greenhouse Inventories (http://www.ipcc-nggip.iges.or.jp/public/2006gl/pdf/3_Volume3/V3_7_Ch7_ODS_Substitutes.pdf)"/>
  </hyperlinks>
  <pageMargins left="0.74803149606299213" right="0.74803149606299213" top="0.98425196850393704" bottom="0.78740157480314965" header="0.51181102362204722" footer="0.51181102362204722"/>
  <pageSetup paperSize="9" scale="66" fitToHeight="4" orientation="landscape"/>
  <headerFooter>
    <oddHeader>&amp;C2012 Guidelines to Defra / DECC's GHG Conversion Factors for Company Reporting</oddHeader>
    <oddFooter>Page &amp;P of &amp;N</oddFooter>
  </headerFooter>
  <rowBreaks count="2" manualBreakCount="2">
    <brk id="96" max="16" man="1"/>
    <brk id="143" max="16"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8"/>
  <sheetViews>
    <sheetView showGridLines="0" showRowColHeaders="0" workbookViewId="0">
      <pane xSplit="1" ySplit="3" topLeftCell="B4" activePane="bottomRight" state="frozen"/>
      <selection pane="topRight"/>
      <selection pane="bottomLeft"/>
      <selection pane="bottomRight" activeCell="D89" sqref="D89"/>
    </sheetView>
  </sheetViews>
  <sheetFormatPr baseColWidth="10" defaultColWidth="9.1640625" defaultRowHeight="12" x14ac:dyDescent="0"/>
  <cols>
    <col min="1" max="1" width="12.5" style="534" customWidth="1"/>
    <col min="2" max="2" width="21.6640625" style="534" customWidth="1"/>
    <col min="3" max="3" width="28.6640625" style="534" customWidth="1"/>
    <col min="4" max="4" width="16.6640625" style="534" customWidth="1"/>
    <col min="5" max="5" width="14.5" style="534" customWidth="1"/>
    <col min="6" max="6" width="9.6640625" style="534" customWidth="1"/>
    <col min="7" max="7" width="12.33203125" style="534" bestFit="1" customWidth="1"/>
    <col min="8" max="8" width="15" style="534" bestFit="1" customWidth="1"/>
    <col min="9" max="9" width="13.1640625" style="534" customWidth="1"/>
    <col min="10" max="10" width="2.6640625" style="534" customWidth="1"/>
    <col min="11" max="11" width="13.6640625" style="534" customWidth="1"/>
    <col min="12" max="12" width="5.6640625" style="534" customWidth="1"/>
    <col min="13" max="13" width="13.6640625" style="534" customWidth="1"/>
    <col min="14" max="14" width="13.5" style="534" customWidth="1"/>
    <col min="15" max="15" width="12.83203125" style="534" customWidth="1"/>
    <col min="16" max="16" width="2.6640625" style="534" customWidth="1"/>
    <col min="17" max="17" width="12.6640625" style="534" customWidth="1"/>
    <col min="18" max="18" width="2" style="534" customWidth="1"/>
    <col min="19" max="16384" width="9.1640625" style="534"/>
  </cols>
  <sheetData>
    <row r="1" spans="1:11" ht="15">
      <c r="A1" s="805" t="s">
        <v>1510</v>
      </c>
      <c r="D1" s="535"/>
      <c r="E1" s="535"/>
      <c r="F1" s="535"/>
      <c r="G1" s="535"/>
    </row>
    <row r="2" spans="1:11">
      <c r="A2" s="36" t="s">
        <v>811</v>
      </c>
      <c r="B2" s="742">
        <v>41029</v>
      </c>
      <c r="C2" s="208"/>
      <c r="F2" s="535"/>
      <c r="G2" s="535"/>
    </row>
    <row r="3" spans="1:11" s="33" customFormat="1" ht="9">
      <c r="F3" s="555"/>
      <c r="G3" s="555"/>
    </row>
    <row r="4" spans="1:11">
      <c r="B4" s="1057" t="s">
        <v>1630</v>
      </c>
      <c r="C4" s="1292"/>
      <c r="D4" s="1292"/>
      <c r="E4" s="1292"/>
      <c r="F4" s="1292"/>
      <c r="G4" s="1292"/>
      <c r="H4" s="1292"/>
      <c r="I4" s="1292"/>
      <c r="J4" s="1292"/>
    </row>
    <row r="5" spans="1:11">
      <c r="B5" s="1118"/>
      <c r="C5" s="1292"/>
      <c r="D5" s="1292"/>
      <c r="E5" s="1292"/>
      <c r="F5" s="1292"/>
      <c r="G5" s="1292"/>
      <c r="H5" s="1292"/>
      <c r="I5" s="1292"/>
      <c r="J5" s="1292"/>
    </row>
    <row r="6" spans="1:11">
      <c r="B6" s="1292"/>
      <c r="C6" s="1292"/>
      <c r="D6" s="1292"/>
      <c r="E6" s="1292"/>
      <c r="F6" s="1292"/>
      <c r="G6" s="1292"/>
      <c r="H6" s="1292"/>
      <c r="I6" s="1292"/>
      <c r="J6" s="1292"/>
    </row>
    <row r="7" spans="1:11" s="33" customFormat="1" ht="9">
      <c r="B7" s="1292"/>
      <c r="C7" s="1292"/>
      <c r="D7" s="1292"/>
      <c r="E7" s="1292"/>
      <c r="F7" s="1292"/>
      <c r="G7" s="1292"/>
      <c r="H7" s="1292"/>
      <c r="I7" s="1292"/>
      <c r="J7" s="1292"/>
    </row>
    <row r="8" spans="1:11" s="931" customFormat="1">
      <c r="B8" s="1292" t="s">
        <v>1625</v>
      </c>
      <c r="C8" s="1292"/>
      <c r="D8" s="1292"/>
      <c r="E8" s="1292"/>
      <c r="F8" s="1292"/>
      <c r="G8" s="1292"/>
      <c r="H8" s="1292"/>
      <c r="I8" s="1292"/>
      <c r="J8" s="1292"/>
    </row>
    <row r="9" spans="1:11" s="931" customFormat="1">
      <c r="B9" s="1057"/>
      <c r="C9" s="1057"/>
      <c r="D9" s="1057"/>
      <c r="E9" s="1057"/>
      <c r="F9" s="1057"/>
      <c r="G9" s="1057"/>
      <c r="H9" s="1057"/>
      <c r="I9" s="1057"/>
      <c r="J9" s="1057"/>
    </row>
    <row r="10" spans="1:11" s="33" customFormat="1" ht="9">
      <c r="B10" s="1021"/>
      <c r="C10" s="1022"/>
      <c r="D10" s="1022"/>
      <c r="E10" s="1022"/>
      <c r="F10" s="1022"/>
      <c r="G10" s="1022"/>
      <c r="H10" s="1022"/>
      <c r="I10" s="553"/>
      <c r="J10" s="553"/>
    </row>
    <row r="11" spans="1:11">
      <c r="B11" s="952" t="s">
        <v>500</v>
      </c>
      <c r="C11" s="952"/>
      <c r="D11" s="946"/>
      <c r="E11" s="946"/>
      <c r="F11" s="946"/>
      <c r="G11" s="946"/>
      <c r="H11" s="946"/>
      <c r="I11" s="956"/>
      <c r="J11" s="956"/>
    </row>
    <row r="12" spans="1:11" s="214" customFormat="1" ht="7">
      <c r="B12" s="1023"/>
      <c r="C12" s="1024"/>
      <c r="D12" s="1024"/>
      <c r="E12" s="1024"/>
      <c r="F12" s="1024"/>
      <c r="G12" s="1024"/>
      <c r="H12" s="1024"/>
      <c r="I12" s="574"/>
      <c r="J12" s="574"/>
    </row>
    <row r="13" spans="1:11" ht="12.75" customHeight="1">
      <c r="B13" s="1293" t="s">
        <v>857</v>
      </c>
      <c r="C13" s="1293"/>
      <c r="D13" s="1293"/>
      <c r="E13" s="1293"/>
      <c r="F13" s="1293"/>
      <c r="G13" s="1293"/>
      <c r="H13" s="1293"/>
      <c r="I13" s="1293"/>
      <c r="J13" s="1293"/>
      <c r="K13" s="308"/>
    </row>
    <row r="14" spans="1:11" s="302" customFormat="1" ht="9">
      <c r="B14" s="1025"/>
      <c r="C14" s="1026"/>
      <c r="D14" s="1026"/>
      <c r="E14" s="1026"/>
      <c r="F14" s="1026"/>
      <c r="G14" s="1026"/>
      <c r="H14" s="1026"/>
      <c r="I14" s="1026"/>
      <c r="J14" s="1026"/>
      <c r="K14" s="303"/>
    </row>
    <row r="15" spans="1:11" ht="12.75" customHeight="1">
      <c r="B15" s="1294" t="s">
        <v>41</v>
      </c>
      <c r="C15" s="1294"/>
      <c r="D15" s="1294"/>
      <c r="E15" s="1294"/>
      <c r="F15" s="1294"/>
      <c r="G15" s="1294"/>
      <c r="H15" s="1294"/>
      <c r="I15" s="1294"/>
      <c r="J15" s="1294"/>
      <c r="K15" s="309"/>
    </row>
    <row r="16" spans="1:11" s="302" customFormat="1" ht="9">
      <c r="B16" s="1027"/>
      <c r="C16" s="1028"/>
      <c r="D16" s="1028"/>
      <c r="E16" s="1028"/>
      <c r="F16" s="1028"/>
      <c r="G16" s="1028"/>
      <c r="H16" s="1028"/>
      <c r="I16" s="1028"/>
      <c r="J16" s="1028"/>
      <c r="K16" s="305"/>
    </row>
    <row r="17" spans="2:11" ht="12.75" customHeight="1">
      <c r="B17" s="1294" t="s">
        <v>42</v>
      </c>
      <c r="C17" s="1294"/>
      <c r="D17" s="1294"/>
      <c r="E17" s="1294"/>
      <c r="F17" s="1294"/>
      <c r="G17" s="1294"/>
      <c r="H17" s="1294"/>
      <c r="I17" s="1294"/>
      <c r="J17" s="1294"/>
      <c r="K17" s="905"/>
    </row>
    <row r="18" spans="2:11" s="302" customFormat="1" ht="9">
      <c r="B18" s="1027"/>
      <c r="C18" s="1027"/>
      <c r="D18" s="1027"/>
      <c r="E18" s="1027"/>
      <c r="F18" s="1027"/>
      <c r="G18" s="1027"/>
      <c r="H18" s="1027"/>
      <c r="I18" s="1027"/>
      <c r="J18" s="1027"/>
      <c r="K18" s="304"/>
    </row>
    <row r="19" spans="2:11" ht="12.75" customHeight="1">
      <c r="B19" s="1294" t="s">
        <v>133</v>
      </c>
      <c r="C19" s="1294"/>
      <c r="D19" s="1294"/>
      <c r="E19" s="1294"/>
      <c r="F19" s="1294"/>
      <c r="G19" s="1294"/>
      <c r="H19" s="1294"/>
      <c r="I19" s="1294"/>
      <c r="J19" s="1294"/>
      <c r="K19" s="905"/>
    </row>
    <row r="20" spans="2:11" s="302" customFormat="1" ht="9">
      <c r="B20" s="1027"/>
      <c r="C20" s="1027"/>
      <c r="D20" s="1027"/>
      <c r="E20" s="1027"/>
      <c r="F20" s="1027"/>
      <c r="G20" s="1027"/>
      <c r="H20" s="1027"/>
      <c r="I20" s="1027"/>
      <c r="J20" s="1027"/>
      <c r="K20" s="304"/>
    </row>
    <row r="21" spans="2:11" ht="12.75" customHeight="1">
      <c r="B21" s="1291" t="s">
        <v>795</v>
      </c>
      <c r="C21" s="1291"/>
      <c r="D21" s="1291"/>
      <c r="E21" s="1291"/>
      <c r="F21" s="1291"/>
      <c r="G21" s="1291"/>
      <c r="H21" s="1291"/>
      <c r="I21" s="1291"/>
      <c r="J21" s="1291"/>
    </row>
    <row r="22" spans="2:11" s="302" customFormat="1" ht="9">
      <c r="B22" s="1029"/>
      <c r="C22" s="1029"/>
      <c r="D22" s="1029"/>
      <c r="E22" s="1029"/>
      <c r="F22" s="1029"/>
      <c r="G22" s="1029"/>
      <c r="H22" s="1029"/>
      <c r="I22" s="1030"/>
      <c r="J22" s="1030"/>
    </row>
    <row r="23" spans="2:11" ht="12.75" customHeight="1">
      <c r="B23" s="1291" t="s">
        <v>858</v>
      </c>
      <c r="C23" s="1291"/>
      <c r="D23" s="1291"/>
      <c r="E23" s="1291"/>
      <c r="F23" s="1291"/>
      <c r="G23" s="1291"/>
      <c r="H23" s="1291"/>
      <c r="I23" s="1291"/>
      <c r="J23" s="1291"/>
    </row>
    <row r="24" spans="2:11">
      <c r="B24" s="1291"/>
      <c r="C24" s="1291"/>
      <c r="D24" s="1291"/>
      <c r="E24" s="1291"/>
      <c r="F24" s="1291"/>
      <c r="G24" s="1291"/>
      <c r="H24" s="1291"/>
      <c r="I24" s="1291"/>
      <c r="J24" s="1291"/>
    </row>
    <row r="25" spans="2:11" s="302" customFormat="1" ht="8.25" customHeight="1">
      <c r="B25" s="1291"/>
      <c r="C25" s="1291"/>
      <c r="D25" s="1291"/>
      <c r="E25" s="1291"/>
      <c r="F25" s="1291"/>
      <c r="G25" s="1291"/>
      <c r="H25" s="1291"/>
      <c r="I25" s="1291"/>
      <c r="J25" s="1291"/>
    </row>
    <row r="26" spans="2:11" ht="12.75" customHeight="1">
      <c r="B26" s="1294" t="s">
        <v>1128</v>
      </c>
      <c r="C26" s="1294"/>
      <c r="D26" s="1294"/>
      <c r="E26" s="1294"/>
      <c r="F26" s="1294"/>
      <c r="G26" s="1294"/>
      <c r="H26" s="1294"/>
      <c r="I26" s="1294"/>
      <c r="J26" s="1294"/>
    </row>
    <row r="27" spans="2:11" ht="12.75" customHeight="1">
      <c r="B27" s="1295" t="s">
        <v>1063</v>
      </c>
      <c r="C27" s="1295"/>
      <c r="D27" s="1295"/>
      <c r="E27" s="1295"/>
      <c r="F27" s="1295"/>
      <c r="G27" s="1295"/>
      <c r="H27" s="1295"/>
      <c r="I27" s="1295"/>
      <c r="J27" s="1295"/>
    </row>
    <row r="28" spans="2:11">
      <c r="B28" s="1295"/>
      <c r="C28" s="1295"/>
      <c r="D28" s="1295"/>
      <c r="E28" s="1295"/>
      <c r="F28" s="1295"/>
      <c r="G28" s="1295"/>
      <c r="H28" s="1295"/>
      <c r="I28" s="1295"/>
      <c r="J28" s="1295"/>
    </row>
    <row r="29" spans="2:11" s="302" customFormat="1" ht="8.25" customHeight="1">
      <c r="B29" s="1295" t="s">
        <v>1687</v>
      </c>
      <c r="C29" s="1295"/>
      <c r="D29" s="1295"/>
      <c r="E29" s="1295"/>
      <c r="F29" s="1295"/>
      <c r="G29" s="1295"/>
      <c r="H29" s="1295"/>
      <c r="I29" s="1295"/>
      <c r="J29" s="1295"/>
    </row>
    <row r="30" spans="2:11" ht="12.75" customHeight="1">
      <c r="B30" s="1295"/>
      <c r="C30" s="1295"/>
      <c r="D30" s="1295"/>
      <c r="E30" s="1295"/>
      <c r="F30" s="1295"/>
      <c r="G30" s="1295"/>
      <c r="H30" s="1295"/>
      <c r="I30" s="1295"/>
      <c r="J30" s="1295"/>
    </row>
    <row r="31" spans="2:11">
      <c r="B31" s="1295"/>
      <c r="C31" s="1295"/>
      <c r="D31" s="1295"/>
      <c r="E31" s="1295"/>
      <c r="F31" s="1295"/>
      <c r="G31" s="1295"/>
      <c r="H31" s="1295"/>
      <c r="I31" s="1295"/>
      <c r="J31" s="1295"/>
    </row>
    <row r="32" spans="2:11">
      <c r="B32" s="1295"/>
      <c r="C32" s="1295"/>
      <c r="D32" s="1295"/>
      <c r="E32" s="1295"/>
      <c r="F32" s="1295"/>
      <c r="G32" s="1295"/>
      <c r="H32" s="1295"/>
      <c r="I32" s="1295"/>
      <c r="J32" s="1295"/>
    </row>
    <row r="33" spans="1:17" s="44" customFormat="1" ht="8">
      <c r="B33" s="1295"/>
      <c r="C33" s="1295"/>
      <c r="D33" s="1295"/>
      <c r="E33" s="1295"/>
      <c r="F33" s="1295"/>
      <c r="G33" s="1295"/>
      <c r="H33" s="1295"/>
      <c r="I33" s="1295"/>
      <c r="J33" s="1295"/>
    </row>
    <row r="34" spans="1:17" s="302" customFormat="1" ht="9">
      <c r="B34" s="1027"/>
      <c r="C34" s="1027"/>
      <c r="D34" s="1027"/>
      <c r="E34" s="1027"/>
      <c r="F34" s="1027"/>
      <c r="G34" s="1027"/>
      <c r="H34" s="1027"/>
      <c r="I34" s="1027"/>
      <c r="J34" s="1027"/>
    </row>
    <row r="35" spans="1:17" ht="12.75" customHeight="1">
      <c r="B35" s="1294" t="s">
        <v>992</v>
      </c>
      <c r="C35" s="1294"/>
      <c r="D35" s="1294"/>
      <c r="E35" s="1294"/>
      <c r="F35" s="1294"/>
      <c r="G35" s="1294"/>
      <c r="H35" s="1294"/>
      <c r="I35" s="1294"/>
      <c r="J35" s="1294"/>
    </row>
    <row r="36" spans="1:17">
      <c r="B36" s="1294"/>
      <c r="C36" s="1294"/>
      <c r="D36" s="1294"/>
      <c r="E36" s="1294"/>
      <c r="F36" s="1294"/>
      <c r="G36" s="1294"/>
      <c r="H36" s="1294"/>
      <c r="I36" s="1294"/>
      <c r="J36" s="1294"/>
    </row>
    <row r="37" spans="1:17">
      <c r="B37" s="1294"/>
      <c r="C37" s="1294"/>
      <c r="D37" s="1294"/>
      <c r="E37" s="1294"/>
      <c r="F37" s="1294"/>
      <c r="G37" s="1294"/>
      <c r="H37" s="1294"/>
      <c r="I37" s="1294"/>
      <c r="J37" s="1294"/>
    </row>
    <row r="38" spans="1:17" ht="12.75" customHeight="1">
      <c r="B38" s="1293" t="s">
        <v>1450</v>
      </c>
      <c r="C38" s="1293"/>
      <c r="D38" s="1293"/>
      <c r="E38" s="1293"/>
      <c r="F38" s="1293"/>
      <c r="G38" s="1293"/>
      <c r="H38" s="1293"/>
      <c r="I38" s="1293"/>
      <c r="J38" s="1293"/>
    </row>
    <row r="39" spans="1:17" ht="12.75" customHeight="1">
      <c r="B39" s="1293"/>
      <c r="C39" s="1293"/>
      <c r="D39" s="1293"/>
      <c r="E39" s="1293"/>
      <c r="F39" s="1293"/>
      <c r="G39" s="1293"/>
      <c r="H39" s="1293"/>
      <c r="I39" s="1293"/>
      <c r="J39" s="1293"/>
    </row>
    <row r="40" spans="1:17">
      <c r="B40" s="421"/>
      <c r="C40" s="421"/>
      <c r="D40" s="421"/>
      <c r="E40" s="421"/>
      <c r="F40" s="421"/>
      <c r="G40" s="421"/>
      <c r="H40" s="421"/>
      <c r="I40" s="422"/>
      <c r="J40" s="422"/>
    </row>
    <row r="41" spans="1:17" s="208" customFormat="1">
      <c r="B41" s="1090" t="s">
        <v>1098</v>
      </c>
      <c r="C41" s="1090"/>
      <c r="D41" s="856"/>
      <c r="E41" s="856"/>
      <c r="F41" s="856"/>
      <c r="G41" s="856"/>
      <c r="H41" s="856"/>
      <c r="K41" s="910"/>
      <c r="L41" s="910"/>
      <c r="M41" s="910"/>
    </row>
    <row r="42" spans="1:17" s="214" customFormat="1" ht="7">
      <c r="B42" s="533"/>
      <c r="C42" s="533"/>
      <c r="D42" s="541"/>
      <c r="E42" s="541"/>
      <c r="F42" s="541"/>
      <c r="G42" s="541"/>
      <c r="H42" s="541"/>
      <c r="K42" s="574"/>
      <c r="L42" s="574"/>
      <c r="M42" s="574"/>
    </row>
    <row r="43" spans="1:17" s="208" customFormat="1">
      <c r="A43" s="190"/>
      <c r="B43" s="1073" t="s">
        <v>1670</v>
      </c>
      <c r="C43" s="1073"/>
      <c r="D43" s="1073"/>
      <c r="E43" s="1073"/>
      <c r="F43" s="1073"/>
      <c r="G43" s="1073"/>
      <c r="H43" s="1073"/>
      <c r="I43" s="1073"/>
      <c r="J43" s="1073"/>
      <c r="K43" s="777"/>
      <c r="L43" s="777"/>
      <c r="M43" s="777"/>
      <c r="N43" s="797"/>
      <c r="O43" s="797"/>
      <c r="P43" s="797"/>
      <c r="Q43" s="797"/>
    </row>
    <row r="44" spans="1:17" s="208" customFormat="1">
      <c r="A44" s="190"/>
      <c r="B44" s="1073"/>
      <c r="C44" s="1073"/>
      <c r="D44" s="1073"/>
      <c r="E44" s="1073"/>
      <c r="F44" s="1073"/>
      <c r="G44" s="1073"/>
      <c r="H44" s="1073"/>
      <c r="I44" s="1073"/>
      <c r="J44" s="1073"/>
      <c r="K44" s="777"/>
      <c r="L44" s="777"/>
      <c r="M44" s="777"/>
      <c r="N44" s="797"/>
      <c r="O44" s="797"/>
      <c r="P44" s="797"/>
      <c r="Q44" s="797"/>
    </row>
    <row r="45" spans="1:17" s="208" customFormat="1">
      <c r="A45" s="190"/>
      <c r="B45" s="1073"/>
      <c r="C45" s="1073"/>
      <c r="D45" s="1073"/>
      <c r="E45" s="1073"/>
      <c r="F45" s="1073"/>
      <c r="G45" s="1073"/>
      <c r="H45" s="1073"/>
      <c r="I45" s="1073"/>
      <c r="J45" s="1073"/>
      <c r="K45" s="777"/>
      <c r="L45" s="777"/>
      <c r="M45" s="777"/>
      <c r="N45" s="797"/>
      <c r="O45" s="797"/>
      <c r="P45" s="797"/>
      <c r="Q45" s="797"/>
    </row>
    <row r="46" spans="1:17" s="208" customFormat="1">
      <c r="A46" s="190"/>
      <c r="B46" s="1073"/>
      <c r="C46" s="1073"/>
      <c r="D46" s="1073"/>
      <c r="E46" s="1073"/>
      <c r="F46" s="1073"/>
      <c r="G46" s="1073"/>
      <c r="H46" s="1073"/>
      <c r="I46" s="1073"/>
      <c r="J46" s="1073"/>
      <c r="K46" s="777"/>
      <c r="L46" s="777"/>
      <c r="M46" s="777"/>
      <c r="N46" s="797"/>
      <c r="O46" s="797"/>
      <c r="P46" s="797"/>
      <c r="Q46" s="797"/>
    </row>
    <row r="47" spans="1:17" s="208" customFormat="1">
      <c r="A47" s="190"/>
      <c r="B47" s="1073"/>
      <c r="C47" s="1073"/>
      <c r="D47" s="1073"/>
      <c r="E47" s="1073"/>
      <c r="F47" s="1073"/>
      <c r="G47" s="1073"/>
      <c r="H47" s="1073"/>
      <c r="I47" s="1073"/>
      <c r="J47" s="1073"/>
      <c r="K47" s="777"/>
      <c r="L47" s="777"/>
      <c r="M47" s="777"/>
      <c r="N47" s="797"/>
      <c r="O47" s="797"/>
      <c r="P47" s="797"/>
      <c r="Q47" s="797"/>
    </row>
    <row r="48" spans="1:17" s="208" customFormat="1">
      <c r="A48" s="190"/>
      <c r="B48" s="1073"/>
      <c r="C48" s="1073"/>
      <c r="D48" s="1073"/>
      <c r="E48" s="1073"/>
      <c r="F48" s="1073"/>
      <c r="G48" s="1073"/>
      <c r="H48" s="1073"/>
      <c r="I48" s="1073"/>
      <c r="J48" s="1073"/>
      <c r="K48" s="777"/>
      <c r="L48" s="777"/>
      <c r="M48" s="777"/>
      <c r="N48" s="797"/>
      <c r="O48" s="797"/>
      <c r="P48" s="797"/>
      <c r="Q48" s="797"/>
    </row>
    <row r="49" spans="1:25" s="208" customFormat="1">
      <c r="A49" s="190"/>
      <c r="B49" s="1073"/>
      <c r="C49" s="1073"/>
      <c r="D49" s="1073"/>
      <c r="E49" s="1073"/>
      <c r="F49" s="1073"/>
      <c r="G49" s="1073"/>
      <c r="H49" s="1073"/>
      <c r="I49" s="1073"/>
      <c r="J49" s="1073"/>
      <c r="K49" s="777"/>
      <c r="L49" s="777"/>
      <c r="M49" s="777"/>
      <c r="N49" s="797"/>
      <c r="O49" s="797"/>
      <c r="P49" s="797"/>
      <c r="Q49" s="797"/>
    </row>
    <row r="50" spans="1:25" s="208" customFormat="1">
      <c r="A50" s="190"/>
      <c r="B50" s="1073"/>
      <c r="C50" s="1073"/>
      <c r="D50" s="1073"/>
      <c r="E50" s="1073"/>
      <c r="F50" s="1073"/>
      <c r="G50" s="1073"/>
      <c r="H50" s="1073"/>
      <c r="I50" s="1073"/>
      <c r="J50" s="1073"/>
      <c r="K50" s="777"/>
      <c r="L50" s="777"/>
      <c r="M50" s="777"/>
      <c r="N50" s="797"/>
      <c r="O50" s="797"/>
      <c r="P50" s="797"/>
      <c r="Q50" s="797"/>
    </row>
    <row r="51" spans="1:25" s="208" customFormat="1">
      <c r="A51" s="190"/>
      <c r="B51" s="1073"/>
      <c r="C51" s="1073"/>
      <c r="D51" s="1073"/>
      <c r="E51" s="1073"/>
      <c r="F51" s="1073"/>
      <c r="G51" s="1073"/>
      <c r="H51" s="1073"/>
      <c r="I51" s="1073"/>
      <c r="J51" s="1073"/>
      <c r="K51" s="777"/>
      <c r="L51" s="777"/>
      <c r="M51" s="777"/>
      <c r="N51" s="797"/>
      <c r="O51" s="797"/>
      <c r="P51" s="797"/>
      <c r="Q51" s="797"/>
    </row>
    <row r="52" spans="1:25" s="214" customFormat="1" ht="12.75" customHeight="1">
      <c r="A52" s="417"/>
      <c r="B52" s="1059" t="s">
        <v>1092</v>
      </c>
      <c r="C52" s="1059"/>
      <c r="D52" s="1059"/>
      <c r="E52" s="1059"/>
      <c r="F52" s="1059"/>
      <c r="G52" s="1059"/>
      <c r="H52" s="1059"/>
      <c r="I52" s="1059"/>
      <c r="J52" s="1059"/>
      <c r="K52" s="909"/>
      <c r="L52" s="909"/>
      <c r="M52" s="909"/>
      <c r="N52" s="797"/>
      <c r="O52" s="797"/>
      <c r="P52" s="797"/>
      <c r="Q52" s="797"/>
    </row>
    <row r="53" spans="1:25" s="214" customFormat="1" ht="12.75" customHeight="1">
      <c r="A53" s="417"/>
      <c r="B53" s="1256" t="s">
        <v>1156</v>
      </c>
      <c r="C53" s="1256"/>
      <c r="D53" s="1256"/>
      <c r="E53" s="1256"/>
      <c r="F53" s="1256"/>
      <c r="G53" s="1256"/>
      <c r="H53" s="1256"/>
      <c r="I53" s="1256"/>
      <c r="J53" s="1256"/>
      <c r="K53" s="529"/>
      <c r="L53" s="529"/>
      <c r="M53" s="529"/>
      <c r="N53" s="529"/>
      <c r="O53" s="529"/>
      <c r="P53" s="529"/>
      <c r="Q53" s="529"/>
    </row>
    <row r="54" spans="1:25" s="214" customFormat="1" ht="12.75" customHeight="1">
      <c r="A54" s="417"/>
      <c r="B54" s="1059" t="s">
        <v>1094</v>
      </c>
      <c r="C54" s="1059"/>
      <c r="D54" s="1059"/>
      <c r="E54" s="1059"/>
      <c r="F54" s="1059"/>
      <c r="G54" s="1059"/>
      <c r="H54" s="1059"/>
      <c r="I54" s="1059"/>
      <c r="J54" s="1059"/>
      <c r="K54" s="797"/>
      <c r="L54" s="797"/>
      <c r="M54" s="797"/>
      <c r="N54" s="797"/>
      <c r="O54" s="797"/>
      <c r="P54" s="797"/>
      <c r="Q54" s="797"/>
    </row>
    <row r="55" spans="1:25" s="214" customFormat="1" ht="12.75" customHeight="1">
      <c r="A55" s="417"/>
      <c r="B55" s="1256" t="s">
        <v>1093</v>
      </c>
      <c r="C55" s="1256"/>
      <c r="D55" s="1256"/>
      <c r="E55" s="1256"/>
      <c r="F55" s="1256"/>
      <c r="G55" s="1256"/>
      <c r="H55" s="1256"/>
      <c r="I55" s="1256"/>
      <c r="J55" s="1256"/>
      <c r="K55" s="529"/>
      <c r="L55" s="529"/>
      <c r="M55" s="529"/>
      <c r="N55" s="529"/>
      <c r="O55" s="529"/>
      <c r="P55" s="529"/>
      <c r="Q55" s="529"/>
    </row>
    <row r="56" spans="1:25" s="214" customFormat="1" ht="9" customHeight="1">
      <c r="A56" s="417"/>
      <c r="B56" s="797"/>
      <c r="C56" s="797"/>
      <c r="D56" s="797"/>
      <c r="E56" s="797"/>
      <c r="F56" s="797"/>
      <c r="G56" s="797"/>
      <c r="H56" s="797"/>
      <c r="I56" s="797"/>
      <c r="J56" s="797"/>
      <c r="K56" s="797"/>
      <c r="L56" s="797"/>
      <c r="M56" s="797"/>
      <c r="N56" s="797"/>
      <c r="O56" s="797"/>
      <c r="P56" s="797"/>
      <c r="Q56" s="797"/>
    </row>
    <row r="57" spans="1:25" ht="12" customHeight="1">
      <c r="B57" s="1090" t="s">
        <v>499</v>
      </c>
      <c r="C57" s="1090"/>
      <c r="D57" s="1090"/>
      <c r="E57" s="901"/>
      <c r="F57" s="901"/>
      <c r="G57" s="901"/>
      <c r="H57" s="901"/>
    </row>
    <row r="58" spans="1:25" s="214" customFormat="1" ht="7">
      <c r="B58" s="533"/>
      <c r="C58" s="533"/>
      <c r="D58" s="533"/>
      <c r="E58" s="542"/>
      <c r="F58" s="542"/>
      <c r="G58" s="542"/>
      <c r="H58" s="542"/>
    </row>
    <row r="59" spans="1:25" ht="12" customHeight="1">
      <c r="B59" s="1073" t="s">
        <v>1157</v>
      </c>
      <c r="C59" s="1073"/>
      <c r="D59" s="1073"/>
      <c r="E59" s="1073"/>
      <c r="F59" s="1073"/>
      <c r="G59" s="1073"/>
      <c r="H59" s="1073"/>
      <c r="I59" s="1073"/>
      <c r="J59" s="1073"/>
    </row>
    <row r="60" spans="1:25" ht="19.5" customHeight="1">
      <c r="B60" s="1073"/>
      <c r="C60" s="1073"/>
      <c r="D60" s="1073"/>
      <c r="E60" s="1073"/>
      <c r="F60" s="1073"/>
      <c r="G60" s="1073"/>
      <c r="H60" s="1073"/>
      <c r="I60" s="1073"/>
      <c r="J60" s="1073"/>
    </row>
    <row r="61" spans="1:25" s="530" customFormat="1" ht="9">
      <c r="B61" s="152"/>
      <c r="C61" s="153"/>
      <c r="D61" s="153"/>
      <c r="E61" s="153"/>
      <c r="F61" s="153"/>
      <c r="G61" s="153"/>
      <c r="H61" s="153"/>
    </row>
    <row r="62" spans="1:25">
      <c r="A62" s="423" t="s">
        <v>493</v>
      </c>
      <c r="B62" s="424"/>
      <c r="C62" s="424"/>
      <c r="D62" s="424"/>
      <c r="E62" s="424"/>
      <c r="F62" s="424"/>
      <c r="G62" s="521" t="s">
        <v>747</v>
      </c>
      <c r="H62" s="522" t="s">
        <v>749</v>
      </c>
      <c r="I62" s="523" t="s">
        <v>750</v>
      </c>
      <c r="M62" s="521" t="s">
        <v>747</v>
      </c>
      <c r="N62" s="522" t="s">
        <v>749</v>
      </c>
      <c r="O62" s="523" t="s">
        <v>750</v>
      </c>
      <c r="P62" s="424"/>
      <c r="Q62" s="424"/>
      <c r="R62" s="424"/>
      <c r="S62" s="424"/>
      <c r="T62" s="424"/>
      <c r="U62" s="424"/>
      <c r="V62" s="424"/>
      <c r="W62" s="424"/>
      <c r="X62" s="424"/>
      <c r="Y62" s="424"/>
    </row>
    <row r="63" spans="1:25" ht="24">
      <c r="A63" s="425"/>
      <c r="B63" s="1298" t="s">
        <v>859</v>
      </c>
      <c r="C63" s="1299"/>
      <c r="D63" s="1299"/>
      <c r="E63" s="1299"/>
      <c r="F63" s="426"/>
      <c r="G63" s="494" t="s">
        <v>764</v>
      </c>
      <c r="H63" s="494" t="s">
        <v>762</v>
      </c>
      <c r="I63" s="494" t="s">
        <v>763</v>
      </c>
      <c r="M63" s="494" t="str">
        <f>G63</f>
        <v>Total Direct GHG</v>
      </c>
      <c r="N63" s="494" t="str">
        <f>H63</f>
        <v>Total Indirect GHG</v>
      </c>
      <c r="O63" s="494" t="str">
        <f>I63</f>
        <v>Grand Total GHG</v>
      </c>
      <c r="P63" s="424"/>
      <c r="Q63" s="424"/>
      <c r="R63" s="424"/>
      <c r="S63" s="424"/>
      <c r="T63" s="424"/>
      <c r="U63" s="424"/>
      <c r="V63" s="424"/>
      <c r="W63" s="424"/>
      <c r="X63" s="424"/>
      <c r="Y63" s="424"/>
    </row>
    <row r="64" spans="1:25" ht="24">
      <c r="A64" s="424"/>
      <c r="B64" s="739" t="s">
        <v>268</v>
      </c>
      <c r="C64" s="427" t="s">
        <v>860</v>
      </c>
      <c r="D64" s="427" t="s">
        <v>267</v>
      </c>
      <c r="E64" s="427" t="s">
        <v>201</v>
      </c>
      <c r="F64" s="428" t="s">
        <v>202</v>
      </c>
      <c r="G64" s="427" t="s">
        <v>768</v>
      </c>
      <c r="H64" s="427" t="s">
        <v>768</v>
      </c>
      <c r="I64" s="427" t="s">
        <v>768</v>
      </c>
      <c r="M64" s="427" t="s">
        <v>767</v>
      </c>
      <c r="N64" s="427" t="s">
        <v>767</v>
      </c>
      <c r="O64" s="427" t="s">
        <v>767</v>
      </c>
      <c r="P64" s="424"/>
      <c r="Q64" s="424"/>
      <c r="R64" s="424"/>
      <c r="S64" s="424"/>
      <c r="T64" s="424"/>
      <c r="U64" s="424"/>
      <c r="V64" s="424"/>
      <c r="W64" s="424"/>
      <c r="X64" s="424"/>
      <c r="Y64" s="424"/>
    </row>
    <row r="65" spans="1:25">
      <c r="A65" s="424"/>
      <c r="B65" s="429" t="s">
        <v>25</v>
      </c>
      <c r="C65" s="774" t="s">
        <v>861</v>
      </c>
      <c r="D65" s="430"/>
      <c r="E65" s="431" t="s">
        <v>552</v>
      </c>
      <c r="F65" s="432" t="s">
        <v>202</v>
      </c>
      <c r="G65" s="579" t="s">
        <v>136</v>
      </c>
      <c r="H65" s="433">
        <f>H69*1000</f>
        <v>276</v>
      </c>
      <c r="I65" s="433">
        <f>SUM(G65:H65)</f>
        <v>276</v>
      </c>
      <c r="M65" s="434" t="str">
        <f>IF(ISBLANK($D65),"",$D65*G65)</f>
        <v/>
      </c>
      <c r="N65" s="434" t="str">
        <f>IF(ISBLANK($D65),"",$D65*H65)</f>
        <v/>
      </c>
      <c r="O65" s="434" t="str">
        <f>IF(ISBLANK($D65),"",$D65*I65)</f>
        <v/>
      </c>
      <c r="P65" s="424"/>
      <c r="Q65" s="424"/>
      <c r="R65" s="424"/>
      <c r="S65" s="424"/>
      <c r="T65" s="424"/>
      <c r="U65" s="424"/>
      <c r="V65" s="424"/>
      <c r="W65" s="424"/>
      <c r="X65" s="424"/>
      <c r="Y65" s="424"/>
    </row>
    <row r="66" spans="1:25">
      <c r="A66" s="424"/>
      <c r="B66" s="460"/>
      <c r="C66" s="774" t="s">
        <v>862</v>
      </c>
      <c r="D66" s="430"/>
      <c r="E66" s="431" t="s">
        <v>552</v>
      </c>
      <c r="F66" s="432" t="s">
        <v>202</v>
      </c>
      <c r="G66" s="579" t="s">
        <v>136</v>
      </c>
      <c r="H66" s="433">
        <f>H70*1000</f>
        <v>300</v>
      </c>
      <c r="I66" s="433">
        <f t="shared" ref="I66:I79" si="0">SUM(G66:H66)</f>
        <v>300</v>
      </c>
      <c r="M66" s="434" t="str">
        <f t="shared" ref="M66:O80" si="1">IF(ISBLANK($D66),"",$D66*G66)</f>
        <v/>
      </c>
      <c r="N66" s="434" t="str">
        <f t="shared" si="1"/>
        <v/>
      </c>
      <c r="O66" s="434" t="str">
        <f t="shared" si="1"/>
        <v/>
      </c>
      <c r="P66" s="424"/>
      <c r="Q66" s="424"/>
      <c r="R66" s="424"/>
      <c r="S66" s="424"/>
      <c r="T66" s="424"/>
      <c r="U66" s="424"/>
      <c r="V66" s="424"/>
      <c r="W66" s="424"/>
      <c r="X66" s="424"/>
      <c r="Y66" s="424"/>
    </row>
    <row r="67" spans="1:25">
      <c r="A67" s="424"/>
      <c r="B67" s="460"/>
      <c r="C67" s="774" t="s">
        <v>1174</v>
      </c>
      <c r="D67" s="430"/>
      <c r="E67" s="431" t="s">
        <v>552</v>
      </c>
      <c r="F67" s="432" t="s">
        <v>202</v>
      </c>
      <c r="G67" s="579" t="s">
        <v>136</v>
      </c>
      <c r="H67" s="433">
        <f>H71*1000</f>
        <v>340</v>
      </c>
      <c r="I67" s="433">
        <f t="shared" si="0"/>
        <v>340</v>
      </c>
      <c r="M67" s="434" t="str">
        <f t="shared" si="1"/>
        <v/>
      </c>
      <c r="N67" s="434" t="str">
        <f t="shared" si="1"/>
        <v/>
      </c>
      <c r="O67" s="434" t="str">
        <f t="shared" si="1"/>
        <v/>
      </c>
      <c r="P67" s="424"/>
      <c r="Q67" s="424"/>
      <c r="R67" s="424"/>
      <c r="S67" s="424"/>
      <c r="T67" s="424"/>
      <c r="U67" s="424"/>
      <c r="V67" s="424"/>
      <c r="W67" s="424"/>
      <c r="X67" s="424"/>
      <c r="Y67" s="424"/>
    </row>
    <row r="68" spans="1:25">
      <c r="A68" s="424"/>
      <c r="B68" s="460"/>
      <c r="C68" s="774" t="s">
        <v>1288</v>
      </c>
      <c r="D68" s="430"/>
      <c r="E68" s="431" t="s">
        <v>552</v>
      </c>
      <c r="F68" s="432" t="s">
        <v>202</v>
      </c>
      <c r="G68" s="579" t="s">
        <v>136</v>
      </c>
      <c r="H68" s="433">
        <f>H72*1000</f>
        <v>344.1</v>
      </c>
      <c r="I68" s="433">
        <f t="shared" si="0"/>
        <v>344.1</v>
      </c>
      <c r="M68" s="434" t="str">
        <f t="shared" si="1"/>
        <v/>
      </c>
      <c r="N68" s="434" t="str">
        <f t="shared" si="1"/>
        <v/>
      </c>
      <c r="O68" s="434" t="str">
        <f t="shared" si="1"/>
        <v/>
      </c>
      <c r="P68" s="424"/>
      <c r="Q68" s="424"/>
      <c r="R68" s="424"/>
      <c r="S68" s="424"/>
      <c r="T68" s="424"/>
      <c r="U68" s="424"/>
      <c r="V68" s="424"/>
      <c r="W68" s="424"/>
      <c r="X68" s="424"/>
      <c r="Y68" s="424"/>
    </row>
    <row r="69" spans="1:25">
      <c r="A69" s="424"/>
      <c r="B69" s="460"/>
      <c r="C69" s="774" t="str">
        <f>C65</f>
        <v>2007/08</v>
      </c>
      <c r="D69" s="430"/>
      <c r="E69" s="431" t="s">
        <v>553</v>
      </c>
      <c r="F69" s="432" t="s">
        <v>202</v>
      </c>
      <c r="G69" s="579" t="s">
        <v>136</v>
      </c>
      <c r="H69" s="437">
        <v>0.27600000000000002</v>
      </c>
      <c r="I69" s="437">
        <f t="shared" si="0"/>
        <v>0.27600000000000002</v>
      </c>
      <c r="M69" s="434" t="str">
        <f t="shared" si="1"/>
        <v/>
      </c>
      <c r="N69" s="434" t="str">
        <f t="shared" si="1"/>
        <v/>
      </c>
      <c r="O69" s="434" t="str">
        <f t="shared" si="1"/>
        <v/>
      </c>
      <c r="P69" s="424"/>
      <c r="Q69" s="424"/>
      <c r="R69" s="424"/>
      <c r="S69" s="424"/>
      <c r="T69" s="424"/>
      <c r="U69" s="424"/>
      <c r="V69" s="424"/>
      <c r="W69" s="424"/>
      <c r="X69" s="424"/>
      <c r="Y69" s="424"/>
    </row>
    <row r="70" spans="1:25">
      <c r="A70" s="424"/>
      <c r="B70" s="460"/>
      <c r="C70" s="774" t="str">
        <f>C66</f>
        <v>2008/09</v>
      </c>
      <c r="D70" s="430"/>
      <c r="E70" s="431" t="s">
        <v>553</v>
      </c>
      <c r="F70" s="432" t="s">
        <v>202</v>
      </c>
      <c r="G70" s="579" t="s">
        <v>136</v>
      </c>
      <c r="H70" s="437">
        <v>0.3</v>
      </c>
      <c r="I70" s="437">
        <f t="shared" si="0"/>
        <v>0.3</v>
      </c>
      <c r="M70" s="434" t="str">
        <f t="shared" si="1"/>
        <v/>
      </c>
      <c r="N70" s="434" t="str">
        <f t="shared" si="1"/>
        <v/>
      </c>
      <c r="O70" s="434" t="str">
        <f t="shared" si="1"/>
        <v/>
      </c>
      <c r="P70" s="424"/>
      <c r="Q70" s="424"/>
      <c r="R70" s="424"/>
      <c r="S70" s="424"/>
      <c r="T70" s="424"/>
      <c r="U70" s="424"/>
      <c r="V70" s="424"/>
      <c r="W70" s="424"/>
      <c r="X70" s="424"/>
      <c r="Y70" s="424"/>
    </row>
    <row r="71" spans="1:25">
      <c r="A71" s="424"/>
      <c r="B71" s="460"/>
      <c r="C71" s="774" t="s">
        <v>1174</v>
      </c>
      <c r="D71" s="430"/>
      <c r="E71" s="431" t="s">
        <v>553</v>
      </c>
      <c r="F71" s="432" t="s">
        <v>202</v>
      </c>
      <c r="G71" s="579" t="s">
        <v>136</v>
      </c>
      <c r="H71" s="437">
        <v>0.34</v>
      </c>
      <c r="I71" s="437">
        <f t="shared" si="0"/>
        <v>0.34</v>
      </c>
      <c r="M71" s="434" t="str">
        <f t="shared" si="1"/>
        <v/>
      </c>
      <c r="N71" s="434" t="str">
        <f t="shared" si="1"/>
        <v/>
      </c>
      <c r="O71" s="434" t="str">
        <f t="shared" si="1"/>
        <v/>
      </c>
      <c r="P71" s="424"/>
      <c r="Q71" s="424"/>
      <c r="R71" s="424"/>
      <c r="S71" s="424"/>
      <c r="T71" s="424"/>
      <c r="U71" s="424"/>
      <c r="V71" s="424"/>
      <c r="W71" s="424"/>
      <c r="X71" s="424"/>
      <c r="Y71" s="424"/>
    </row>
    <row r="72" spans="1:25">
      <c r="A72" s="424"/>
      <c r="B72" s="460"/>
      <c r="C72" s="774" t="s">
        <v>1288</v>
      </c>
      <c r="D72" s="430"/>
      <c r="E72" s="431" t="s">
        <v>553</v>
      </c>
      <c r="F72" s="432" t="s">
        <v>202</v>
      </c>
      <c r="G72" s="579" t="s">
        <v>136</v>
      </c>
      <c r="H72" s="437">
        <v>0.34410000000000002</v>
      </c>
      <c r="I72" s="437">
        <v>0.34410000000000002</v>
      </c>
      <c r="M72" s="434" t="str">
        <f t="shared" si="1"/>
        <v/>
      </c>
      <c r="N72" s="434" t="str">
        <f t="shared" si="1"/>
        <v/>
      </c>
      <c r="O72" s="434" t="str">
        <f t="shared" si="1"/>
        <v/>
      </c>
      <c r="P72" s="424"/>
      <c r="Q72" s="424"/>
      <c r="R72" s="424"/>
      <c r="S72" s="424"/>
      <c r="T72" s="424"/>
      <c r="U72" s="424"/>
      <c r="V72" s="424"/>
      <c r="W72" s="424"/>
      <c r="X72" s="424"/>
      <c r="Y72" s="424"/>
    </row>
    <row r="73" spans="1:25">
      <c r="A73" s="424"/>
      <c r="B73" s="429" t="s">
        <v>26</v>
      </c>
      <c r="C73" s="774" t="str">
        <f>C65</f>
        <v>2007/08</v>
      </c>
      <c r="D73" s="430"/>
      <c r="E73" s="431" t="s">
        <v>552</v>
      </c>
      <c r="F73" s="432" t="s">
        <v>202</v>
      </c>
      <c r="G73" s="579" t="s">
        <v>136</v>
      </c>
      <c r="H73" s="433">
        <f>H77*1000</f>
        <v>693</v>
      </c>
      <c r="I73" s="433">
        <f t="shared" si="0"/>
        <v>693</v>
      </c>
      <c r="M73" s="434" t="str">
        <f t="shared" si="1"/>
        <v/>
      </c>
      <c r="N73" s="434" t="str">
        <f t="shared" si="1"/>
        <v/>
      </c>
      <c r="O73" s="434" t="str">
        <f t="shared" si="1"/>
        <v/>
      </c>
      <c r="P73" s="424"/>
      <c r="Q73" s="424"/>
      <c r="R73" s="424"/>
      <c r="S73" s="424"/>
      <c r="T73" s="424"/>
      <c r="U73" s="424"/>
      <c r="V73" s="424"/>
      <c r="W73" s="424"/>
      <c r="X73" s="424"/>
      <c r="Y73" s="424"/>
    </row>
    <row r="74" spans="1:25">
      <c r="A74" s="424"/>
      <c r="B74" s="460"/>
      <c r="C74" s="774" t="str">
        <f>C66</f>
        <v>2008/09</v>
      </c>
      <c r="D74" s="430"/>
      <c r="E74" s="431" t="s">
        <v>552</v>
      </c>
      <c r="F74" s="432" t="s">
        <v>202</v>
      </c>
      <c r="G74" s="579" t="s">
        <v>136</v>
      </c>
      <c r="H74" s="433">
        <f>H78*1000</f>
        <v>750</v>
      </c>
      <c r="I74" s="433">
        <f t="shared" si="0"/>
        <v>750</v>
      </c>
      <c r="M74" s="434" t="str">
        <f t="shared" si="1"/>
        <v/>
      </c>
      <c r="N74" s="434" t="str">
        <f t="shared" si="1"/>
        <v/>
      </c>
      <c r="O74" s="434" t="str">
        <f t="shared" si="1"/>
        <v/>
      </c>
      <c r="P74" s="424"/>
      <c r="Q74" s="424"/>
      <c r="R74" s="424"/>
      <c r="S74" s="424"/>
      <c r="T74" s="424"/>
      <c r="U74" s="424"/>
      <c r="V74" s="424"/>
      <c r="W74" s="424"/>
      <c r="X74" s="424"/>
      <c r="Y74" s="424"/>
    </row>
    <row r="75" spans="1:25">
      <c r="A75" s="424"/>
      <c r="B75" s="460"/>
      <c r="C75" s="774" t="s">
        <v>1174</v>
      </c>
      <c r="D75" s="430"/>
      <c r="E75" s="431" t="s">
        <v>552</v>
      </c>
      <c r="F75" s="432" t="s">
        <v>202</v>
      </c>
      <c r="G75" s="579" t="s">
        <v>136</v>
      </c>
      <c r="H75" s="433">
        <f>H79*1000</f>
        <v>700</v>
      </c>
      <c r="I75" s="433">
        <f t="shared" si="0"/>
        <v>700</v>
      </c>
      <c r="M75" s="434" t="str">
        <f t="shared" si="1"/>
        <v/>
      </c>
      <c r="N75" s="434" t="str">
        <f t="shared" si="1"/>
        <v/>
      </c>
      <c r="O75" s="434" t="str">
        <f t="shared" si="1"/>
        <v/>
      </c>
      <c r="P75" s="424"/>
      <c r="Q75" s="424"/>
      <c r="R75" s="424"/>
      <c r="S75" s="424"/>
      <c r="T75" s="424"/>
      <c r="U75" s="424"/>
      <c r="V75" s="424"/>
      <c r="W75" s="424"/>
      <c r="X75" s="424"/>
      <c r="Y75" s="424"/>
    </row>
    <row r="76" spans="1:25">
      <c r="A76" s="424"/>
      <c r="B76" s="460"/>
      <c r="C76" s="774" t="s">
        <v>1288</v>
      </c>
      <c r="D76" s="430"/>
      <c r="E76" s="431" t="s">
        <v>552</v>
      </c>
      <c r="F76" s="432" t="s">
        <v>202</v>
      </c>
      <c r="G76" s="579" t="s">
        <v>136</v>
      </c>
      <c r="H76" s="433">
        <f>H80*1000</f>
        <v>708.5</v>
      </c>
      <c r="I76" s="433">
        <f>SUM(G76:H76)</f>
        <v>708.5</v>
      </c>
      <c r="M76" s="434" t="str">
        <f t="shared" si="1"/>
        <v/>
      </c>
      <c r="N76" s="434" t="str">
        <f t="shared" si="1"/>
        <v/>
      </c>
      <c r="O76" s="434" t="str">
        <f t="shared" si="1"/>
        <v/>
      </c>
      <c r="P76" s="424"/>
      <c r="Q76" s="424"/>
      <c r="R76" s="424"/>
      <c r="S76" s="424"/>
      <c r="T76" s="424"/>
      <c r="U76" s="424"/>
      <c r="V76" s="424"/>
      <c r="W76" s="424"/>
      <c r="X76" s="424"/>
      <c r="Y76" s="424"/>
    </row>
    <row r="77" spans="1:25">
      <c r="A77" s="424"/>
      <c r="B77" s="460"/>
      <c r="C77" s="774" t="str">
        <f>C73</f>
        <v>2007/08</v>
      </c>
      <c r="D77" s="430"/>
      <c r="E77" s="431" t="s">
        <v>553</v>
      </c>
      <c r="F77" s="432" t="s">
        <v>202</v>
      </c>
      <c r="G77" s="579" t="s">
        <v>136</v>
      </c>
      <c r="H77" s="437">
        <v>0.69299999999999995</v>
      </c>
      <c r="I77" s="437">
        <f t="shared" si="0"/>
        <v>0.69299999999999995</v>
      </c>
      <c r="M77" s="434" t="str">
        <f t="shared" si="1"/>
        <v/>
      </c>
      <c r="N77" s="434" t="str">
        <f t="shared" si="1"/>
        <v/>
      </c>
      <c r="O77" s="434" t="str">
        <f t="shared" si="1"/>
        <v/>
      </c>
      <c r="P77" s="424"/>
      <c r="Q77" s="424"/>
      <c r="R77" s="424"/>
      <c r="S77" s="424"/>
      <c r="T77" s="424"/>
      <c r="U77" s="424"/>
      <c r="V77" s="424"/>
      <c r="W77" s="424"/>
      <c r="X77" s="424"/>
      <c r="Y77" s="424"/>
    </row>
    <row r="78" spans="1:25">
      <c r="A78" s="424"/>
      <c r="B78" s="460"/>
      <c r="C78" s="774" t="str">
        <f>C74</f>
        <v>2008/09</v>
      </c>
      <c r="D78" s="430"/>
      <c r="E78" s="431" t="s">
        <v>553</v>
      </c>
      <c r="F78" s="432" t="s">
        <v>202</v>
      </c>
      <c r="G78" s="579" t="s">
        <v>136</v>
      </c>
      <c r="H78" s="437">
        <v>0.75</v>
      </c>
      <c r="I78" s="437">
        <f t="shared" si="0"/>
        <v>0.75</v>
      </c>
      <c r="M78" s="434" t="str">
        <f t="shared" si="1"/>
        <v/>
      </c>
      <c r="N78" s="434" t="str">
        <f t="shared" si="1"/>
        <v/>
      </c>
      <c r="O78" s="434" t="str">
        <f t="shared" si="1"/>
        <v/>
      </c>
      <c r="P78" s="424"/>
      <c r="Q78" s="424"/>
      <c r="R78" s="424"/>
      <c r="S78" s="424"/>
      <c r="T78" s="424"/>
      <c r="U78" s="424"/>
      <c r="V78" s="424"/>
      <c r="W78" s="424"/>
      <c r="X78" s="424"/>
      <c r="Y78" s="424"/>
    </row>
    <row r="79" spans="1:25">
      <c r="A79" s="424"/>
      <c r="B79" s="460"/>
      <c r="C79" s="774" t="s">
        <v>1174</v>
      </c>
      <c r="D79" s="430"/>
      <c r="E79" s="431" t="s">
        <v>553</v>
      </c>
      <c r="F79" s="432" t="s">
        <v>202</v>
      </c>
      <c r="G79" s="579" t="s">
        <v>136</v>
      </c>
      <c r="H79" s="437">
        <v>0.7</v>
      </c>
      <c r="I79" s="437">
        <f t="shared" si="0"/>
        <v>0.7</v>
      </c>
      <c r="M79" s="434" t="str">
        <f t="shared" si="1"/>
        <v/>
      </c>
      <c r="N79" s="434" t="str">
        <f t="shared" si="1"/>
        <v/>
      </c>
      <c r="O79" s="434" t="str">
        <f t="shared" si="1"/>
        <v/>
      </c>
      <c r="P79" s="424"/>
      <c r="Q79" s="424"/>
      <c r="R79" s="424"/>
      <c r="S79" s="424"/>
      <c r="T79" s="424"/>
      <c r="U79" s="424"/>
      <c r="V79" s="424"/>
      <c r="W79" s="424"/>
      <c r="X79" s="424"/>
      <c r="Y79" s="424"/>
    </row>
    <row r="80" spans="1:25">
      <c r="A80" s="424"/>
      <c r="B80" s="436"/>
      <c r="C80" s="774" t="s">
        <v>1288</v>
      </c>
      <c r="D80" s="430"/>
      <c r="E80" s="431" t="s">
        <v>553</v>
      </c>
      <c r="F80" s="432" t="s">
        <v>202</v>
      </c>
      <c r="G80" s="579" t="s">
        <v>136</v>
      </c>
      <c r="H80" s="437">
        <v>0.70850000000000002</v>
      </c>
      <c r="I80" s="437">
        <v>0.70850000000000002</v>
      </c>
      <c r="M80" s="434" t="str">
        <f t="shared" si="1"/>
        <v/>
      </c>
      <c r="N80" s="434" t="str">
        <f t="shared" si="1"/>
        <v/>
      </c>
      <c r="O80" s="434" t="str">
        <f t="shared" si="1"/>
        <v/>
      </c>
      <c r="P80" s="424"/>
      <c r="Q80" s="424"/>
      <c r="R80" s="424"/>
      <c r="S80" s="424"/>
      <c r="T80" s="424"/>
      <c r="U80" s="424"/>
      <c r="V80" s="424"/>
      <c r="W80" s="424"/>
      <c r="X80" s="424"/>
      <c r="Y80" s="424"/>
    </row>
    <row r="81" spans="1:25">
      <c r="A81" s="424"/>
      <c r="B81" s="1310" t="s">
        <v>222</v>
      </c>
      <c r="C81" s="1302"/>
      <c r="D81" s="438"/>
      <c r="E81" s="438"/>
      <c r="F81" s="439"/>
      <c r="G81" s="438"/>
      <c r="H81" s="438"/>
      <c r="I81" s="438"/>
      <c r="M81" s="440">
        <f>SUM(M65:M80)</f>
        <v>0</v>
      </c>
      <c r="N81" s="440">
        <f>SUM(N65:N80)</f>
        <v>0</v>
      </c>
      <c r="O81" s="440">
        <f>SUM(O65:O80)</f>
        <v>0</v>
      </c>
      <c r="P81" s="424"/>
      <c r="Q81" s="424"/>
      <c r="R81" s="424"/>
      <c r="S81" s="424"/>
      <c r="T81" s="424"/>
      <c r="U81" s="424"/>
      <c r="V81" s="424"/>
      <c r="W81" s="424"/>
      <c r="X81" s="424"/>
      <c r="Y81" s="424"/>
    </row>
    <row r="82" spans="1:25">
      <c r="A82" s="441"/>
      <c r="B82" s="442"/>
      <c r="C82" s="442"/>
      <c r="D82" s="443"/>
      <c r="E82" s="443"/>
      <c r="F82" s="444"/>
      <c r="G82" s="443"/>
      <c r="I82" s="445"/>
      <c r="J82" s="445"/>
      <c r="K82" s="445"/>
      <c r="L82" s="445"/>
      <c r="M82" s="445"/>
      <c r="N82" s="445"/>
      <c r="O82" s="445"/>
      <c r="P82" s="445"/>
      <c r="Q82" s="445"/>
      <c r="R82" s="445"/>
      <c r="S82" s="445"/>
      <c r="T82" s="445"/>
    </row>
    <row r="83" spans="1:25">
      <c r="A83" s="1031" t="s">
        <v>812</v>
      </c>
      <c r="B83" s="1256" t="s">
        <v>1680</v>
      </c>
      <c r="C83" s="1256"/>
      <c r="D83" s="1256"/>
      <c r="E83" s="1256"/>
      <c r="F83" s="1256"/>
      <c r="G83" s="1256"/>
      <c r="H83" s="1256"/>
      <c r="I83" s="424"/>
      <c r="J83" s="435"/>
      <c r="K83" s="424"/>
      <c r="L83" s="424"/>
      <c r="M83" s="424"/>
      <c r="N83" s="424"/>
      <c r="O83" s="424"/>
      <c r="P83" s="424"/>
      <c r="Q83" s="424"/>
      <c r="R83" s="424"/>
      <c r="S83" s="424"/>
      <c r="T83" s="424"/>
    </row>
    <row r="84" spans="1:25">
      <c r="A84" s="1031"/>
      <c r="B84" s="1256"/>
      <c r="C84" s="1256"/>
      <c r="D84" s="1256"/>
      <c r="E84" s="1256"/>
      <c r="F84" s="1256"/>
      <c r="G84" s="1256"/>
      <c r="H84" s="1256"/>
      <c r="I84" s="424"/>
      <c r="J84" s="435"/>
      <c r="K84" s="424"/>
      <c r="L84" s="424"/>
      <c r="M84" s="424"/>
      <c r="N84" s="424"/>
      <c r="O84" s="424"/>
      <c r="P84" s="424"/>
      <c r="Q84" s="424"/>
      <c r="R84" s="424"/>
      <c r="S84" s="424"/>
      <c r="T84" s="424"/>
    </row>
    <row r="85" spans="1:25">
      <c r="A85" s="422"/>
      <c r="B85" s="447"/>
      <c r="C85" s="448"/>
      <c r="D85" s="448"/>
      <c r="E85" s="448"/>
      <c r="F85" s="448"/>
      <c r="G85" s="448"/>
      <c r="H85" s="448"/>
      <c r="I85" s="422"/>
      <c r="J85" s="422"/>
      <c r="K85" s="422"/>
      <c r="L85" s="422"/>
      <c r="M85" s="422"/>
      <c r="N85" s="422"/>
      <c r="O85" s="422"/>
      <c r="P85" s="422"/>
      <c r="Q85" s="422"/>
      <c r="R85" s="422"/>
      <c r="S85" s="422"/>
      <c r="T85" s="422"/>
    </row>
    <row r="86" spans="1:25" s="127" customFormat="1" ht="24">
      <c r="A86" s="570" t="s">
        <v>494</v>
      </c>
      <c r="B86" s="1311" t="s">
        <v>1688</v>
      </c>
      <c r="C86" s="1311"/>
      <c r="D86" s="1311"/>
      <c r="E86" s="1311"/>
      <c r="F86" s="1312"/>
      <c r="G86" s="521" t="s">
        <v>747</v>
      </c>
      <c r="H86" s="522" t="s">
        <v>749</v>
      </c>
      <c r="I86" s="523" t="s">
        <v>750</v>
      </c>
      <c r="J86" s="424"/>
      <c r="K86" s="525" t="s">
        <v>993</v>
      </c>
      <c r="L86" s="424"/>
      <c r="M86" s="521" t="s">
        <v>747</v>
      </c>
      <c r="N86" s="522" t="s">
        <v>749</v>
      </c>
      <c r="O86" s="523" t="s">
        <v>750</v>
      </c>
      <c r="P86" s="424"/>
      <c r="Q86" s="548" t="s">
        <v>1102</v>
      </c>
    </row>
    <row r="87" spans="1:25" s="63" customFormat="1" ht="24">
      <c r="A87" s="518" t="s">
        <v>863</v>
      </c>
      <c r="B87" s="1313" t="s">
        <v>864</v>
      </c>
      <c r="C87" s="1314"/>
      <c r="D87" s="1314"/>
      <c r="E87" s="1314"/>
      <c r="F87" s="519"/>
      <c r="G87" s="494" t="s">
        <v>764</v>
      </c>
      <c r="H87" s="494" t="s">
        <v>762</v>
      </c>
      <c r="I87" s="494" t="s">
        <v>763</v>
      </c>
      <c r="J87" s="520"/>
      <c r="K87" s="494" t="s">
        <v>764</v>
      </c>
      <c r="L87" s="520"/>
      <c r="M87" s="494" t="s">
        <v>764</v>
      </c>
      <c r="N87" s="494" t="s">
        <v>762</v>
      </c>
      <c r="O87" s="494" t="s">
        <v>763</v>
      </c>
      <c r="P87" s="520"/>
      <c r="Q87" s="494" t="s">
        <v>764</v>
      </c>
    </row>
    <row r="88" spans="1:25" ht="24">
      <c r="A88" s="424"/>
      <c r="B88" s="908" t="s">
        <v>268</v>
      </c>
      <c r="C88" s="427" t="s">
        <v>865</v>
      </c>
      <c r="D88" s="427" t="s">
        <v>267</v>
      </c>
      <c r="E88" s="427" t="s">
        <v>866</v>
      </c>
      <c r="F88" s="428" t="s">
        <v>202</v>
      </c>
      <c r="G88" s="427" t="s">
        <v>991</v>
      </c>
      <c r="H88" s="427" t="s">
        <v>768</v>
      </c>
      <c r="I88" s="427" t="s">
        <v>991</v>
      </c>
      <c r="J88" s="424"/>
      <c r="K88" s="427" t="s">
        <v>991</v>
      </c>
      <c r="L88" s="424"/>
      <c r="M88" s="427" t="s">
        <v>767</v>
      </c>
      <c r="N88" s="427" t="s">
        <v>767</v>
      </c>
      <c r="O88" s="427" t="s">
        <v>767</v>
      </c>
      <c r="P88" s="424"/>
      <c r="Q88" s="427" t="s">
        <v>767</v>
      </c>
    </row>
    <row r="89" spans="1:25">
      <c r="A89" s="424"/>
      <c r="B89" s="429" t="s">
        <v>867</v>
      </c>
      <c r="C89" s="451">
        <v>1</v>
      </c>
      <c r="D89" s="430"/>
      <c r="E89" s="431" t="s">
        <v>219</v>
      </c>
      <c r="F89" s="432" t="s">
        <v>202</v>
      </c>
      <c r="G89" s="437">
        <v>1.7500000000000002E-2</v>
      </c>
      <c r="H89" s="437">
        <v>1.1137999999999999</v>
      </c>
      <c r="I89" s="437">
        <v>1.1313</v>
      </c>
      <c r="J89" s="424"/>
      <c r="K89" s="437">
        <v>2.4921000000000002</v>
      </c>
      <c r="L89" s="424"/>
      <c r="M89" s="434" t="str">
        <f t="shared" ref="M89:O94" si="2">IF(ISBLANK($D89),"",$D89*G89)</f>
        <v/>
      </c>
      <c r="N89" s="434" t="str">
        <f t="shared" si="2"/>
        <v/>
      </c>
      <c r="O89" s="434" t="str">
        <f t="shared" si="2"/>
        <v/>
      </c>
      <c r="P89" s="424"/>
      <c r="Q89" s="434" t="str">
        <f t="shared" ref="Q89:Q94" si="3">IF(ISBLANK($D89),"",$D89*K89)</f>
        <v/>
      </c>
    </row>
    <row r="90" spans="1:25" ht="14.25" customHeight="1">
      <c r="A90" s="424"/>
      <c r="B90" s="436"/>
      <c r="C90" s="451">
        <v>1</v>
      </c>
      <c r="D90" s="430"/>
      <c r="E90" s="431" t="s">
        <v>998</v>
      </c>
      <c r="F90" s="432" t="s">
        <v>202</v>
      </c>
      <c r="G90" s="452">
        <v>0.52800000000000002</v>
      </c>
      <c r="H90" s="452">
        <v>33.654000000000003</v>
      </c>
      <c r="I90" s="452">
        <v>34.182000000000002</v>
      </c>
      <c r="J90" s="424"/>
      <c r="K90" s="452">
        <v>75.3</v>
      </c>
      <c r="L90" s="424"/>
      <c r="M90" s="434" t="str">
        <f>IF(ISBLANK($D90),"",$D90*G90)</f>
        <v/>
      </c>
      <c r="N90" s="434" t="str">
        <f>IF(ISBLANK($D90),"",$D90*H90)</f>
        <v/>
      </c>
      <c r="O90" s="434" t="str">
        <f>IF(ISBLANK($D90),"",$D90*I90)</f>
        <v/>
      </c>
      <c r="P90" s="424"/>
      <c r="Q90" s="434" t="str">
        <f>IF(ISBLANK($D90),"",$D90*K90)</f>
        <v/>
      </c>
    </row>
    <row r="91" spans="1:25" ht="14.25" customHeight="1">
      <c r="A91" s="424"/>
      <c r="B91" s="429" t="s">
        <v>27</v>
      </c>
      <c r="C91" s="451">
        <v>1</v>
      </c>
      <c r="D91" s="430"/>
      <c r="E91" s="431" t="s">
        <v>219</v>
      </c>
      <c r="F91" s="432" t="s">
        <v>202</v>
      </c>
      <c r="G91" s="437">
        <v>5.7000000000000002E-3</v>
      </c>
      <c r="H91" s="437">
        <v>0.82240000000000002</v>
      </c>
      <c r="I91" s="437">
        <v>0.82809999999999995</v>
      </c>
      <c r="J91" s="424"/>
      <c r="K91" s="437">
        <v>1.5241</v>
      </c>
      <c r="L91" s="424"/>
      <c r="M91" s="434" t="str">
        <f t="shared" si="2"/>
        <v/>
      </c>
      <c r="N91" s="434" t="str">
        <f t="shared" si="2"/>
        <v/>
      </c>
      <c r="O91" s="434" t="str">
        <f t="shared" si="2"/>
        <v/>
      </c>
      <c r="P91" s="424"/>
      <c r="Q91" s="434" t="str">
        <f t="shared" si="3"/>
        <v/>
      </c>
    </row>
    <row r="92" spans="1:25">
      <c r="A92" s="424"/>
      <c r="B92" s="436"/>
      <c r="C92" s="451">
        <v>1</v>
      </c>
      <c r="D92" s="430"/>
      <c r="E92" s="431" t="s">
        <v>998</v>
      </c>
      <c r="F92" s="432" t="s">
        <v>202</v>
      </c>
      <c r="G92" s="452">
        <v>0.26700000000000002</v>
      </c>
      <c r="H92" s="452">
        <v>38.636000000000003</v>
      </c>
      <c r="I92" s="452">
        <v>38.902999999999999</v>
      </c>
      <c r="J92" s="424"/>
      <c r="K92" s="452">
        <v>71.599999999999994</v>
      </c>
      <c r="L92" s="424"/>
      <c r="M92" s="434" t="str">
        <f>IF(ISBLANK($D92),"",$D92*G92)</f>
        <v/>
      </c>
      <c r="N92" s="434" t="str">
        <f>IF(ISBLANK($D92),"",$D92*H92)</f>
        <v/>
      </c>
      <c r="O92" s="434" t="str">
        <f>IF(ISBLANK($D92),"",$D92*I92)</f>
        <v/>
      </c>
      <c r="P92" s="424"/>
      <c r="Q92" s="434" t="str">
        <f>IF(ISBLANK($D92),"",$D92*K92)</f>
        <v/>
      </c>
    </row>
    <row r="93" spans="1:25" ht="14.25" customHeight="1">
      <c r="A93" s="424"/>
      <c r="B93" s="429" t="s">
        <v>31</v>
      </c>
      <c r="C93" s="451">
        <v>1</v>
      </c>
      <c r="D93" s="430"/>
      <c r="E93" s="431" t="s">
        <v>269</v>
      </c>
      <c r="F93" s="432" t="s">
        <v>202</v>
      </c>
      <c r="G93" s="437">
        <v>5.1999999999999998E-3</v>
      </c>
      <c r="H93" s="437">
        <v>1.323</v>
      </c>
      <c r="I93" s="437">
        <v>1.3282</v>
      </c>
      <c r="J93" s="424"/>
      <c r="K93" s="437">
        <v>2.7149999999999999</v>
      </c>
      <c r="L93" s="424"/>
      <c r="M93" s="434" t="str">
        <f t="shared" si="2"/>
        <v/>
      </c>
      <c r="N93" s="434" t="str">
        <f t="shared" si="2"/>
        <v/>
      </c>
      <c r="O93" s="434" t="str">
        <f t="shared" si="2"/>
        <v/>
      </c>
      <c r="P93" s="424"/>
      <c r="Q93" s="434" t="str">
        <f t="shared" si="3"/>
        <v/>
      </c>
    </row>
    <row r="94" spans="1:25">
      <c r="A94" s="424"/>
      <c r="B94" s="436"/>
      <c r="C94" s="451">
        <v>1</v>
      </c>
      <c r="D94" s="430"/>
      <c r="E94" s="431" t="s">
        <v>998</v>
      </c>
      <c r="F94" s="432" t="s">
        <v>202</v>
      </c>
      <c r="G94" s="452">
        <v>0.106</v>
      </c>
      <c r="H94" s="452">
        <v>27</v>
      </c>
      <c r="I94" s="452">
        <v>27.106000000000002</v>
      </c>
      <c r="J94" s="424"/>
      <c r="K94" s="452">
        <v>55.408000000000001</v>
      </c>
      <c r="L94" s="424"/>
      <c r="M94" s="434" t="str">
        <f t="shared" si="2"/>
        <v/>
      </c>
      <c r="N94" s="434" t="str">
        <f t="shared" si="2"/>
        <v/>
      </c>
      <c r="O94" s="434" t="str">
        <f t="shared" si="2"/>
        <v/>
      </c>
      <c r="P94" s="424"/>
      <c r="Q94" s="434" t="str">
        <f t="shared" si="3"/>
        <v/>
      </c>
    </row>
    <row r="95" spans="1:25">
      <c r="A95" s="424"/>
      <c r="B95" s="907" t="s">
        <v>222</v>
      </c>
      <c r="C95" s="906"/>
      <c r="D95" s="438"/>
      <c r="E95" s="438"/>
      <c r="F95" s="439"/>
      <c r="G95" s="438"/>
      <c r="H95" s="438"/>
      <c r="I95" s="438"/>
      <c r="J95" s="424"/>
      <c r="K95" s="438"/>
      <c r="L95" s="424"/>
      <c r="M95" s="440">
        <f>SUM(M89:M94)</f>
        <v>0</v>
      </c>
      <c r="N95" s="440">
        <f>SUM(N89:N94)</f>
        <v>0</v>
      </c>
      <c r="O95" s="440">
        <f>SUM(O89:O94)</f>
        <v>0</v>
      </c>
      <c r="P95" s="424"/>
      <c r="Q95" s="440">
        <f>SUM(Q89:Q94)</f>
        <v>0</v>
      </c>
    </row>
    <row r="96" spans="1:25">
      <c r="A96" s="1296" t="s">
        <v>154</v>
      </c>
      <c r="B96" s="442"/>
      <c r="C96" s="442"/>
      <c r="D96" s="443"/>
      <c r="E96" s="443"/>
      <c r="F96" s="444"/>
      <c r="G96" s="443"/>
      <c r="H96" s="443"/>
      <c r="I96" s="443"/>
      <c r="J96" s="424"/>
      <c r="K96" s="443"/>
      <c r="L96" s="424"/>
      <c r="M96" s="442"/>
      <c r="N96" s="442"/>
      <c r="O96" s="442"/>
      <c r="P96" s="445"/>
      <c r="Q96" s="442"/>
    </row>
    <row r="97" spans="1:17" ht="24">
      <c r="A97" s="1296"/>
      <c r="B97" s="424"/>
      <c r="C97" s="424"/>
      <c r="D97" s="424"/>
      <c r="E97" s="424"/>
      <c r="F97" s="424"/>
      <c r="G97" s="521" t="s">
        <v>747</v>
      </c>
      <c r="H97" s="522" t="s">
        <v>749</v>
      </c>
      <c r="I97" s="523" t="s">
        <v>750</v>
      </c>
      <c r="J97" s="424"/>
      <c r="K97" s="525" t="s">
        <v>993</v>
      </c>
      <c r="L97" s="424"/>
      <c r="M97" s="521" t="s">
        <v>747</v>
      </c>
      <c r="N97" s="522" t="s">
        <v>749</v>
      </c>
      <c r="O97" s="523" t="s">
        <v>750</v>
      </c>
      <c r="P97" s="424"/>
      <c r="Q97" s="548" t="s">
        <v>1102</v>
      </c>
    </row>
    <row r="98" spans="1:17" ht="24">
      <c r="A98" s="449" t="s">
        <v>868</v>
      </c>
      <c r="B98" s="1298" t="s">
        <v>869</v>
      </c>
      <c r="C98" s="1299"/>
      <c r="D98" s="1299"/>
      <c r="E98" s="1299"/>
      <c r="F98" s="426"/>
      <c r="G98" s="494" t="s">
        <v>764</v>
      </c>
      <c r="H98" s="494" t="s">
        <v>762</v>
      </c>
      <c r="I98" s="494" t="s">
        <v>763</v>
      </c>
      <c r="J98" s="520"/>
      <c r="K98" s="494" t="s">
        <v>764</v>
      </c>
      <c r="L98" s="424"/>
      <c r="M98" s="494" t="s">
        <v>764</v>
      </c>
      <c r="N98" s="494" t="s">
        <v>762</v>
      </c>
      <c r="O98" s="494" t="s">
        <v>763</v>
      </c>
      <c r="P98" s="520"/>
      <c r="Q98" s="494" t="s">
        <v>764</v>
      </c>
    </row>
    <row r="99" spans="1:17" ht="24">
      <c r="A99" s="424"/>
      <c r="B99" s="908" t="s">
        <v>268</v>
      </c>
      <c r="C99" s="427" t="s">
        <v>870</v>
      </c>
      <c r="D99" s="427" t="s">
        <v>267</v>
      </c>
      <c r="E99" s="427" t="s">
        <v>866</v>
      </c>
      <c r="F99" s="428" t="s">
        <v>202</v>
      </c>
      <c r="G99" s="427" t="s">
        <v>990</v>
      </c>
      <c r="H99" s="427" t="s">
        <v>768</v>
      </c>
      <c r="I99" s="427" t="s">
        <v>990</v>
      </c>
      <c r="J99" s="424"/>
      <c r="K99" s="427" t="s">
        <v>768</v>
      </c>
      <c r="L99" s="424"/>
      <c r="M99" s="427" t="s">
        <v>767</v>
      </c>
      <c r="N99" s="427" t="s">
        <v>767</v>
      </c>
      <c r="O99" s="427" t="s">
        <v>767</v>
      </c>
      <c r="P99" s="424"/>
      <c r="Q99" s="427" t="s">
        <v>767</v>
      </c>
    </row>
    <row r="100" spans="1:17">
      <c r="A100" s="424"/>
      <c r="B100" s="429" t="s">
        <v>207</v>
      </c>
      <c r="C100" s="451">
        <v>1</v>
      </c>
      <c r="D100" s="430"/>
      <c r="E100" s="431" t="s">
        <v>219</v>
      </c>
      <c r="F100" s="432" t="s">
        <v>202</v>
      </c>
      <c r="G100" s="437">
        <v>2.6768999999999998</v>
      </c>
      <c r="H100" s="437">
        <v>0.56440000000000001</v>
      </c>
      <c r="I100" s="437">
        <v>3.2412999999999998</v>
      </c>
      <c r="J100" s="424"/>
      <c r="K100" s="437">
        <v>0</v>
      </c>
      <c r="L100" s="424"/>
      <c r="M100" s="434" t="str">
        <f t="shared" ref="M100:O105" si="4">IF(ISBLANK($D100),"",$D100*G100)</f>
        <v/>
      </c>
      <c r="N100" s="434" t="str">
        <f t="shared" si="4"/>
        <v/>
      </c>
      <c r="O100" s="434" t="str">
        <f t="shared" si="4"/>
        <v/>
      </c>
      <c r="P100" s="424"/>
      <c r="Q100" s="434" t="str">
        <f t="shared" ref="Q100:Q105" si="5">IF(ISBLANK($D100),"",$D100*K100)</f>
        <v/>
      </c>
    </row>
    <row r="101" spans="1:17">
      <c r="A101" s="424"/>
      <c r="B101" s="436"/>
      <c r="C101" s="451">
        <v>1</v>
      </c>
      <c r="D101" s="430"/>
      <c r="E101" s="431" t="s">
        <v>998</v>
      </c>
      <c r="F101" s="432" t="s">
        <v>202</v>
      </c>
      <c r="G101" s="452">
        <v>74.308000000000007</v>
      </c>
      <c r="H101" s="452">
        <v>15.667</v>
      </c>
      <c r="I101" s="452">
        <v>89.974999999999994</v>
      </c>
      <c r="J101" s="424"/>
      <c r="K101" s="452">
        <v>0</v>
      </c>
      <c r="L101" s="424"/>
      <c r="M101" s="434" t="str">
        <f>IF(ISBLANK($D101),"",$D101*G101)</f>
        <v/>
      </c>
      <c r="N101" s="434" t="str">
        <f>IF(ISBLANK($D101),"",$D101*H101)</f>
        <v/>
      </c>
      <c r="O101" s="434" t="str">
        <f>IF(ISBLANK($D101),"",$D101*I101)</f>
        <v/>
      </c>
      <c r="P101" s="424"/>
      <c r="Q101" s="434" t="str">
        <f>IF(ISBLANK($D101),"",$D101*K101)</f>
        <v/>
      </c>
    </row>
    <row r="102" spans="1:17">
      <c r="A102" s="424"/>
      <c r="B102" s="429" t="s">
        <v>208</v>
      </c>
      <c r="C102" s="451">
        <v>1</v>
      </c>
      <c r="D102" s="430"/>
      <c r="E102" s="431" t="s">
        <v>219</v>
      </c>
      <c r="F102" s="432" t="s">
        <v>202</v>
      </c>
      <c r="G102" s="437">
        <v>2.3144</v>
      </c>
      <c r="H102" s="437">
        <v>0.46379999999999999</v>
      </c>
      <c r="I102" s="437">
        <v>2.7782</v>
      </c>
      <c r="J102" s="424"/>
      <c r="K102" s="437">
        <v>0</v>
      </c>
      <c r="L102" s="424"/>
      <c r="M102" s="434" t="str">
        <f t="shared" si="4"/>
        <v/>
      </c>
      <c r="N102" s="434" t="str">
        <f t="shared" si="4"/>
        <v/>
      </c>
      <c r="O102" s="434" t="str">
        <f t="shared" si="4"/>
        <v/>
      </c>
      <c r="P102" s="424"/>
      <c r="Q102" s="434" t="str">
        <f t="shared" si="5"/>
        <v/>
      </c>
    </row>
    <row r="103" spans="1:17">
      <c r="A103" s="424"/>
      <c r="B103" s="436"/>
      <c r="C103" s="451">
        <v>1</v>
      </c>
      <c r="D103" s="430"/>
      <c r="E103" s="431" t="s">
        <v>998</v>
      </c>
      <c r="F103" s="432" t="s">
        <v>202</v>
      </c>
      <c r="G103" s="452">
        <v>70.36</v>
      </c>
      <c r="H103" s="452">
        <v>14.1</v>
      </c>
      <c r="I103" s="452">
        <v>84.46</v>
      </c>
      <c r="J103" s="424"/>
      <c r="K103" s="452">
        <v>0</v>
      </c>
      <c r="L103" s="424"/>
      <c r="M103" s="434" t="str">
        <f>IF(ISBLANK($D103),"",$D103*G103)</f>
        <v/>
      </c>
      <c r="N103" s="434" t="str">
        <f>IF(ISBLANK($D103),"",$D103*H103)</f>
        <v/>
      </c>
      <c r="O103" s="434" t="str">
        <f>IF(ISBLANK($D103),"",$D103*I103)</f>
        <v/>
      </c>
      <c r="P103" s="424"/>
      <c r="Q103" s="434" t="str">
        <f>IF(ISBLANK($D103),"",$D103*K103)</f>
        <v/>
      </c>
    </row>
    <row r="104" spans="1:17">
      <c r="A104" s="424"/>
      <c r="B104" s="429" t="s">
        <v>766</v>
      </c>
      <c r="C104" s="451">
        <v>1</v>
      </c>
      <c r="D104" s="430"/>
      <c r="E104" s="431" t="s">
        <v>269</v>
      </c>
      <c r="F104" s="432" t="s">
        <v>202</v>
      </c>
      <c r="G104" s="437">
        <v>2.7244000000000002</v>
      </c>
      <c r="H104" s="437">
        <v>0.4224</v>
      </c>
      <c r="I104" s="437">
        <v>3.1467999999999998</v>
      </c>
      <c r="J104" s="424"/>
      <c r="K104" s="437">
        <v>0</v>
      </c>
      <c r="L104" s="424"/>
      <c r="M104" s="434" t="str">
        <f t="shared" si="4"/>
        <v/>
      </c>
      <c r="N104" s="434" t="str">
        <f t="shared" si="4"/>
        <v/>
      </c>
      <c r="O104" s="434" t="str">
        <f t="shared" si="4"/>
        <v/>
      </c>
      <c r="P104" s="424"/>
      <c r="Q104" s="434" t="str">
        <f t="shared" si="5"/>
        <v/>
      </c>
    </row>
    <row r="105" spans="1:17">
      <c r="A105" s="424"/>
      <c r="B105" s="436"/>
      <c r="C105" s="451">
        <v>1</v>
      </c>
      <c r="D105" s="430"/>
      <c r="E105" s="431" t="s">
        <v>998</v>
      </c>
      <c r="F105" s="432" t="s">
        <v>202</v>
      </c>
      <c r="G105" s="452">
        <v>57.082999999999998</v>
      </c>
      <c r="H105" s="452">
        <v>8.85</v>
      </c>
      <c r="I105" s="452">
        <v>65.933999999999997</v>
      </c>
      <c r="J105" s="424"/>
      <c r="K105" s="452">
        <v>0</v>
      </c>
      <c r="L105" s="424"/>
      <c r="M105" s="434" t="str">
        <f t="shared" si="4"/>
        <v/>
      </c>
      <c r="N105" s="434" t="str">
        <f t="shared" si="4"/>
        <v/>
      </c>
      <c r="O105" s="434" t="str">
        <f t="shared" si="4"/>
        <v/>
      </c>
      <c r="P105" s="424"/>
      <c r="Q105" s="434" t="str">
        <f t="shared" si="5"/>
        <v/>
      </c>
    </row>
    <row r="106" spans="1:17">
      <c r="A106" s="424"/>
      <c r="B106" s="907" t="s">
        <v>222</v>
      </c>
      <c r="C106" s="906"/>
      <c r="D106" s="438"/>
      <c r="E106" s="438"/>
      <c r="F106" s="439"/>
      <c r="G106" s="438"/>
      <c r="H106" s="438"/>
      <c r="I106" s="438"/>
      <c r="J106" s="424"/>
      <c r="K106" s="438"/>
      <c r="L106" s="424"/>
      <c r="M106" s="440">
        <f>SUM(M100:M105)</f>
        <v>0</v>
      </c>
      <c r="N106" s="440">
        <f>SUM(N100:N105)</f>
        <v>0</v>
      </c>
      <c r="O106" s="440">
        <f>SUM(O100:O105)</f>
        <v>0</v>
      </c>
      <c r="P106" s="424"/>
      <c r="Q106" s="440">
        <f>SUM(Q100:Q105)</f>
        <v>0</v>
      </c>
    </row>
    <row r="107" spans="1:17">
      <c r="A107" s="1297" t="s">
        <v>1127</v>
      </c>
      <c r="B107" s="442"/>
      <c r="C107" s="442"/>
      <c r="D107" s="443"/>
      <c r="E107" s="443"/>
      <c r="F107" s="444"/>
      <c r="G107" s="443"/>
      <c r="H107" s="443"/>
      <c r="I107" s="443"/>
      <c r="J107" s="424"/>
      <c r="K107" s="443"/>
      <c r="L107" s="424"/>
      <c r="M107" s="442"/>
      <c r="N107" s="442"/>
      <c r="O107" s="442"/>
      <c r="P107" s="445"/>
      <c r="Q107" s="442"/>
    </row>
    <row r="108" spans="1:17" ht="24">
      <c r="A108" s="1297"/>
      <c r="B108" s="424"/>
      <c r="C108" s="424"/>
      <c r="D108" s="424"/>
      <c r="E108" s="424"/>
      <c r="F108" s="424"/>
      <c r="G108" s="521" t="s">
        <v>747</v>
      </c>
      <c r="H108" s="522" t="s">
        <v>749</v>
      </c>
      <c r="I108" s="523" t="s">
        <v>750</v>
      </c>
      <c r="J108" s="424"/>
      <c r="K108" s="525" t="s">
        <v>993</v>
      </c>
      <c r="L108" s="424"/>
      <c r="M108" s="521" t="s">
        <v>747</v>
      </c>
      <c r="N108" s="522" t="s">
        <v>749</v>
      </c>
      <c r="O108" s="523" t="s">
        <v>750</v>
      </c>
      <c r="P108" s="424"/>
      <c r="Q108" s="548" t="s">
        <v>1102</v>
      </c>
    </row>
    <row r="109" spans="1:17" ht="24">
      <c r="A109" s="449" t="s">
        <v>871</v>
      </c>
      <c r="B109" s="1298" t="s">
        <v>872</v>
      </c>
      <c r="C109" s="1299"/>
      <c r="D109" s="1299"/>
      <c r="E109" s="1299"/>
      <c r="F109" s="426"/>
      <c r="G109" s="494" t="s">
        <v>764</v>
      </c>
      <c r="H109" s="494" t="s">
        <v>762</v>
      </c>
      <c r="I109" s="494" t="s">
        <v>763</v>
      </c>
      <c r="J109" s="520"/>
      <c r="K109" s="494" t="s">
        <v>764</v>
      </c>
      <c r="L109" s="424"/>
      <c r="M109" s="494" t="s">
        <v>764</v>
      </c>
      <c r="N109" s="494" t="s">
        <v>762</v>
      </c>
      <c r="O109" s="494" t="s">
        <v>763</v>
      </c>
      <c r="P109" s="520"/>
      <c r="Q109" s="494" t="s">
        <v>764</v>
      </c>
    </row>
    <row r="110" spans="1:17" ht="24">
      <c r="A110" s="424"/>
      <c r="B110" s="908" t="s">
        <v>268</v>
      </c>
      <c r="C110" s="427" t="s">
        <v>865</v>
      </c>
      <c r="D110" s="427" t="s">
        <v>267</v>
      </c>
      <c r="E110" s="427" t="s">
        <v>866</v>
      </c>
      <c r="F110" s="428" t="s">
        <v>202</v>
      </c>
      <c r="G110" s="427" t="s">
        <v>991</v>
      </c>
      <c r="H110" s="427" t="s">
        <v>768</v>
      </c>
      <c r="I110" s="427" t="s">
        <v>991</v>
      </c>
      <c r="J110" s="424"/>
      <c r="K110" s="427" t="s">
        <v>991</v>
      </c>
      <c r="L110" s="424"/>
      <c r="M110" s="427" t="s">
        <v>767</v>
      </c>
      <c r="N110" s="427" t="s">
        <v>767</v>
      </c>
      <c r="O110" s="427" t="s">
        <v>767</v>
      </c>
      <c r="P110" s="424"/>
      <c r="Q110" s="427" t="s">
        <v>767</v>
      </c>
    </row>
    <row r="111" spans="1:17">
      <c r="A111" s="424"/>
      <c r="B111" s="450" t="str">
        <f>B89&amp;" / "&amp;B100</f>
        <v>Biodiesel / Diesel</v>
      </c>
      <c r="C111" s="453"/>
      <c r="D111" s="430"/>
      <c r="E111" s="431" t="s">
        <v>219</v>
      </c>
      <c r="F111" s="432" t="s">
        <v>202</v>
      </c>
      <c r="G111" s="437" t="str">
        <f t="shared" ref="G111:I116" si="6">IF(ISBLANK($C111),"",ROUND(G89*$C111+(1-$C111)*G100,4))</f>
        <v/>
      </c>
      <c r="H111" s="437" t="str">
        <f t="shared" si="6"/>
        <v/>
      </c>
      <c r="I111" s="437" t="str">
        <f t="shared" si="6"/>
        <v/>
      </c>
      <c r="J111" s="424"/>
      <c r="K111" s="437" t="str">
        <f t="shared" ref="K111:K116" si="7">IF(ISBLANK($C111),"",ROUND(K89*$C111+(1-$C111)*K100,4))</f>
        <v/>
      </c>
      <c r="L111" s="424"/>
      <c r="M111" s="434" t="str">
        <f t="shared" ref="M111:O116" si="8">IF(ISBLANK($D111),"",$D111*G111)</f>
        <v/>
      </c>
      <c r="N111" s="434" t="str">
        <f t="shared" si="8"/>
        <v/>
      </c>
      <c r="O111" s="434" t="str">
        <f t="shared" si="8"/>
        <v/>
      </c>
      <c r="P111" s="424"/>
      <c r="Q111" s="434" t="str">
        <f t="shared" ref="Q111:Q116" si="9">IF(ISBLANK($D111),"",$D111*K111)</f>
        <v/>
      </c>
    </row>
    <row r="112" spans="1:17">
      <c r="A112" s="424"/>
      <c r="B112" s="450" t="str">
        <f>B111</f>
        <v>Biodiesel / Diesel</v>
      </c>
      <c r="C112" s="453"/>
      <c r="D112" s="430"/>
      <c r="E112" s="431" t="s">
        <v>998</v>
      </c>
      <c r="F112" s="432" t="s">
        <v>202</v>
      </c>
      <c r="G112" s="437" t="str">
        <f t="shared" si="6"/>
        <v/>
      </c>
      <c r="H112" s="437" t="str">
        <f t="shared" si="6"/>
        <v/>
      </c>
      <c r="I112" s="437" t="str">
        <f t="shared" si="6"/>
        <v/>
      </c>
      <c r="J112" s="424"/>
      <c r="K112" s="437" t="str">
        <f t="shared" si="7"/>
        <v/>
      </c>
      <c r="L112" s="424"/>
      <c r="M112" s="434" t="str">
        <f>IF(ISBLANK($D112),"",$D112*G112)</f>
        <v/>
      </c>
      <c r="N112" s="434" t="str">
        <f>IF(ISBLANK($D112),"",$D112*H112)</f>
        <v/>
      </c>
      <c r="O112" s="434" t="str">
        <f>IF(ISBLANK($D112),"",$D112*I112)</f>
        <v/>
      </c>
      <c r="P112" s="424"/>
      <c r="Q112" s="434" t="str">
        <f>IF(ISBLANK($D112),"",$D112*K112)</f>
        <v/>
      </c>
    </row>
    <row r="113" spans="1:20">
      <c r="A113" s="424"/>
      <c r="B113" s="450" t="str">
        <f>B91&amp;" / "&amp;B102</f>
        <v>Bioethanol / Petrol</v>
      </c>
      <c r="C113" s="453"/>
      <c r="D113" s="430"/>
      <c r="E113" s="431" t="s">
        <v>219</v>
      </c>
      <c r="F113" s="432" t="s">
        <v>202</v>
      </c>
      <c r="G113" s="437" t="str">
        <f t="shared" si="6"/>
        <v/>
      </c>
      <c r="H113" s="437" t="str">
        <f t="shared" si="6"/>
        <v/>
      </c>
      <c r="I113" s="437" t="str">
        <f t="shared" si="6"/>
        <v/>
      </c>
      <c r="J113" s="424"/>
      <c r="K113" s="437" t="str">
        <f t="shared" si="7"/>
        <v/>
      </c>
      <c r="L113" s="424"/>
      <c r="M113" s="434" t="str">
        <f t="shared" si="8"/>
        <v/>
      </c>
      <c r="N113" s="434" t="str">
        <f t="shared" si="8"/>
        <v/>
      </c>
      <c r="O113" s="434" t="str">
        <f t="shared" si="8"/>
        <v/>
      </c>
      <c r="P113" s="424"/>
      <c r="Q113" s="434" t="str">
        <f t="shared" si="9"/>
        <v/>
      </c>
    </row>
    <row r="114" spans="1:20">
      <c r="A114" s="424"/>
      <c r="B114" s="450" t="str">
        <f>B113</f>
        <v>Bioethanol / Petrol</v>
      </c>
      <c r="C114" s="453"/>
      <c r="D114" s="430"/>
      <c r="E114" s="431" t="s">
        <v>998</v>
      </c>
      <c r="F114" s="432" t="s">
        <v>202</v>
      </c>
      <c r="G114" s="437" t="str">
        <f t="shared" si="6"/>
        <v/>
      </c>
      <c r="H114" s="437" t="str">
        <f t="shared" si="6"/>
        <v/>
      </c>
      <c r="I114" s="437" t="str">
        <f t="shared" si="6"/>
        <v/>
      </c>
      <c r="J114" s="424"/>
      <c r="K114" s="437" t="str">
        <f t="shared" si="7"/>
        <v/>
      </c>
      <c r="L114" s="424"/>
      <c r="M114" s="434" t="str">
        <f>IF(ISBLANK($D114),"",$D114*G114)</f>
        <v/>
      </c>
      <c r="N114" s="434" t="str">
        <f>IF(ISBLANK($D114),"",$D114*H114)</f>
        <v/>
      </c>
      <c r="O114" s="434" t="str">
        <f>IF(ISBLANK($D114),"",$D114*I114)</f>
        <v/>
      </c>
      <c r="P114" s="424"/>
      <c r="Q114" s="434" t="str">
        <f>IF(ISBLANK($D114),"",$D114*K114)</f>
        <v/>
      </c>
    </row>
    <row r="115" spans="1:20">
      <c r="A115" s="424"/>
      <c r="B115" s="450" t="str">
        <f>B93&amp;" / "&amp;B104</f>
        <v>Biomethane / CNG</v>
      </c>
      <c r="C115" s="453"/>
      <c r="D115" s="430"/>
      <c r="E115" s="431" t="s">
        <v>269</v>
      </c>
      <c r="F115" s="432" t="s">
        <v>202</v>
      </c>
      <c r="G115" s="437" t="str">
        <f t="shared" si="6"/>
        <v/>
      </c>
      <c r="H115" s="437" t="str">
        <f t="shared" si="6"/>
        <v/>
      </c>
      <c r="I115" s="437" t="str">
        <f t="shared" si="6"/>
        <v/>
      </c>
      <c r="J115" s="424"/>
      <c r="K115" s="437" t="str">
        <f t="shared" si="7"/>
        <v/>
      </c>
      <c r="L115" s="424"/>
      <c r="M115" s="434" t="str">
        <f t="shared" si="8"/>
        <v/>
      </c>
      <c r="N115" s="434" t="str">
        <f t="shared" si="8"/>
        <v/>
      </c>
      <c r="O115" s="434" t="str">
        <f t="shared" si="8"/>
        <v/>
      </c>
      <c r="P115" s="424"/>
      <c r="Q115" s="434" t="str">
        <f t="shared" si="9"/>
        <v/>
      </c>
    </row>
    <row r="116" spans="1:20">
      <c r="A116" s="424"/>
      <c r="B116" s="450" t="str">
        <f>B115</f>
        <v>Biomethane / CNG</v>
      </c>
      <c r="C116" s="453"/>
      <c r="D116" s="430"/>
      <c r="E116" s="431" t="s">
        <v>998</v>
      </c>
      <c r="F116" s="432" t="s">
        <v>202</v>
      </c>
      <c r="G116" s="437" t="str">
        <f t="shared" si="6"/>
        <v/>
      </c>
      <c r="H116" s="437" t="str">
        <f t="shared" si="6"/>
        <v/>
      </c>
      <c r="I116" s="437" t="str">
        <f t="shared" si="6"/>
        <v/>
      </c>
      <c r="J116" s="424"/>
      <c r="K116" s="437" t="str">
        <f t="shared" si="7"/>
        <v/>
      </c>
      <c r="L116" s="424"/>
      <c r="M116" s="434" t="str">
        <f t="shared" si="8"/>
        <v/>
      </c>
      <c r="N116" s="434" t="str">
        <f t="shared" si="8"/>
        <v/>
      </c>
      <c r="O116" s="434" t="str">
        <f t="shared" si="8"/>
        <v/>
      </c>
      <c r="P116" s="424"/>
      <c r="Q116" s="434" t="str">
        <f t="shared" si="9"/>
        <v/>
      </c>
    </row>
    <row r="117" spans="1:20">
      <c r="A117" s="424"/>
      <c r="B117" s="907" t="s">
        <v>222</v>
      </c>
      <c r="C117" s="906"/>
      <c r="D117" s="438"/>
      <c r="E117" s="438"/>
      <c r="F117" s="439"/>
      <c r="G117" s="438"/>
      <c r="H117" s="438"/>
      <c r="I117" s="438"/>
      <c r="J117" s="424"/>
      <c r="K117" s="438"/>
      <c r="L117" s="424"/>
      <c r="M117" s="440">
        <f>SUM(M111:M116)</f>
        <v>0</v>
      </c>
      <c r="N117" s="440">
        <f>SUM(N111:N116)</f>
        <v>0</v>
      </c>
      <c r="O117" s="440">
        <f>SUM(O111:O116)</f>
        <v>0</v>
      </c>
      <c r="P117" s="424"/>
      <c r="Q117" s="440">
        <f>SUM(Q111:Q116)</f>
        <v>0</v>
      </c>
    </row>
    <row r="118" spans="1:20">
      <c r="A118" s="441"/>
      <c r="B118" s="442"/>
      <c r="C118" s="442"/>
      <c r="D118" s="443"/>
      <c r="E118" s="443"/>
      <c r="F118" s="444"/>
      <c r="G118" s="443"/>
      <c r="H118" s="442"/>
      <c r="I118" s="424"/>
      <c r="J118" s="445"/>
      <c r="K118" s="445"/>
      <c r="L118" s="445"/>
      <c r="M118" s="424"/>
      <c r="N118" s="445"/>
      <c r="O118" s="445"/>
      <c r="P118" s="445"/>
      <c r="Q118" s="445"/>
      <c r="R118" s="445"/>
      <c r="S118" s="445"/>
      <c r="T118" s="445"/>
    </row>
    <row r="119" spans="1:20" ht="12.75" customHeight="1">
      <c r="A119" s="1031" t="s">
        <v>812</v>
      </c>
      <c r="B119" s="1300" t="s">
        <v>1448</v>
      </c>
      <c r="C119" s="1300"/>
      <c r="D119" s="1300"/>
      <c r="E119" s="1300"/>
      <c r="F119" s="1300"/>
      <c r="G119" s="1300"/>
      <c r="H119" s="1300"/>
      <c r="I119" s="754"/>
      <c r="J119" s="754"/>
      <c r="K119" s="435"/>
      <c r="L119" s="424"/>
      <c r="M119" s="424"/>
      <c r="N119" s="424"/>
      <c r="O119" s="424"/>
      <c r="P119" s="424"/>
      <c r="Q119" s="424"/>
      <c r="R119" s="424"/>
      <c r="S119" s="424"/>
      <c r="T119" s="424"/>
    </row>
    <row r="120" spans="1:20" ht="12.75" customHeight="1">
      <c r="A120" s="1031" t="s">
        <v>266</v>
      </c>
      <c r="B120" s="1300" t="s">
        <v>1444</v>
      </c>
      <c r="C120" s="1300"/>
      <c r="D120" s="1300"/>
      <c r="E120" s="1300"/>
      <c r="F120" s="1300"/>
      <c r="G120" s="1300"/>
      <c r="H120" s="1300"/>
      <c r="I120" s="1300"/>
      <c r="J120" s="1300"/>
      <c r="K120" s="435"/>
      <c r="L120" s="424"/>
      <c r="M120" s="424"/>
      <c r="N120" s="424"/>
      <c r="O120" s="424"/>
      <c r="P120" s="424"/>
      <c r="Q120" s="424"/>
      <c r="R120" s="424"/>
      <c r="S120" s="424"/>
      <c r="T120" s="424"/>
    </row>
    <row r="121" spans="1:20" ht="12.75" customHeight="1">
      <c r="A121" s="1031"/>
      <c r="B121" s="1300"/>
      <c r="C121" s="1300"/>
      <c r="D121" s="1300"/>
      <c r="E121" s="1300"/>
      <c r="F121" s="1300"/>
      <c r="G121" s="1300"/>
      <c r="H121" s="1300"/>
      <c r="I121" s="1300"/>
      <c r="J121" s="1300"/>
      <c r="K121" s="435"/>
      <c r="L121" s="424"/>
      <c r="M121" s="424"/>
      <c r="N121" s="424"/>
      <c r="O121" s="424"/>
      <c r="P121" s="424"/>
      <c r="Q121" s="424"/>
      <c r="R121" s="424"/>
      <c r="S121" s="424"/>
      <c r="T121" s="424"/>
    </row>
    <row r="122" spans="1:20" ht="12.75" customHeight="1">
      <c r="A122" s="1031"/>
      <c r="B122" s="1116" t="s">
        <v>1443</v>
      </c>
      <c r="C122" s="1309"/>
      <c r="D122" s="1032" t="s">
        <v>1446</v>
      </c>
      <c r="E122" s="970" t="s">
        <v>1445</v>
      </c>
      <c r="F122" s="956"/>
      <c r="G122" s="956"/>
      <c r="H122" s="956"/>
      <c r="I122" s="956"/>
      <c r="J122" s="956"/>
      <c r="K122" s="454"/>
      <c r="L122" s="424"/>
      <c r="M122" s="424"/>
      <c r="N122" s="424"/>
      <c r="O122" s="424"/>
      <c r="P122" s="424"/>
      <c r="Q122" s="424"/>
      <c r="R122" s="424"/>
      <c r="S122" s="424"/>
      <c r="T122" s="424"/>
    </row>
    <row r="123" spans="1:20" ht="12.75" customHeight="1">
      <c r="A123" s="1031"/>
      <c r="B123" s="1300" t="s">
        <v>1447</v>
      </c>
      <c r="C123" s="1300"/>
      <c r="D123" s="1300"/>
      <c r="E123" s="1300"/>
      <c r="F123" s="1300"/>
      <c r="G123" s="1300"/>
      <c r="H123" s="1300"/>
      <c r="I123" s="1300"/>
      <c r="J123" s="1300"/>
      <c r="K123" s="454"/>
      <c r="L123" s="424"/>
      <c r="M123" s="424"/>
      <c r="N123" s="424"/>
      <c r="O123" s="424"/>
      <c r="P123" s="424"/>
      <c r="Q123" s="424"/>
      <c r="R123" s="424"/>
      <c r="S123" s="424"/>
      <c r="T123" s="424"/>
    </row>
    <row r="124" spans="1:20" ht="14.25" customHeight="1">
      <c r="A124" s="1033">
        <v>1</v>
      </c>
      <c r="B124" s="1300" t="s">
        <v>886</v>
      </c>
      <c r="C124" s="1300"/>
      <c r="D124" s="1300"/>
      <c r="E124" s="1300"/>
      <c r="F124" s="1300"/>
      <c r="G124" s="1300"/>
      <c r="H124" s="1300"/>
      <c r="I124" s="1300"/>
      <c r="J124" s="1300"/>
      <c r="K124" s="435"/>
      <c r="L124" s="424"/>
      <c r="M124" s="424"/>
      <c r="N124" s="424"/>
      <c r="O124" s="424"/>
      <c r="P124" s="424"/>
      <c r="Q124" s="424"/>
      <c r="R124" s="424"/>
      <c r="S124" s="424"/>
      <c r="T124" s="424"/>
    </row>
    <row r="125" spans="1:20" ht="14.25" customHeight="1">
      <c r="A125" s="1033">
        <v>2</v>
      </c>
      <c r="B125" s="1300" t="s">
        <v>873</v>
      </c>
      <c r="C125" s="1300"/>
      <c r="D125" s="1300"/>
      <c r="E125" s="1300"/>
      <c r="F125" s="1300"/>
      <c r="G125" s="1300"/>
      <c r="H125" s="1300"/>
      <c r="I125" s="1300"/>
      <c r="J125" s="1300"/>
      <c r="K125" s="454"/>
      <c r="L125" s="424"/>
      <c r="M125" s="424"/>
      <c r="N125" s="424"/>
      <c r="O125" s="424"/>
      <c r="P125" s="424"/>
      <c r="Q125" s="424"/>
      <c r="R125" s="424"/>
      <c r="S125" s="424"/>
      <c r="T125" s="424"/>
    </row>
    <row r="126" spans="1:20" ht="14.25" customHeight="1">
      <c r="A126" s="1033"/>
      <c r="B126" s="1300"/>
      <c r="C126" s="1300"/>
      <c r="D126" s="1300"/>
      <c r="E126" s="1300"/>
      <c r="F126" s="1300"/>
      <c r="G126" s="1300"/>
      <c r="H126" s="1300"/>
      <c r="I126" s="1300"/>
      <c r="J126" s="1300"/>
      <c r="K126" s="454"/>
      <c r="L126" s="424"/>
      <c r="M126" s="424"/>
      <c r="N126" s="424"/>
      <c r="O126" s="424"/>
      <c r="P126" s="424"/>
      <c r="Q126" s="424"/>
      <c r="R126" s="424"/>
      <c r="S126" s="424"/>
      <c r="T126" s="424"/>
    </row>
    <row r="127" spans="1:20" ht="14.25" customHeight="1">
      <c r="A127" s="1033"/>
      <c r="B127" s="1300"/>
      <c r="C127" s="1300"/>
      <c r="D127" s="1300"/>
      <c r="E127" s="1300"/>
      <c r="F127" s="1300"/>
      <c r="G127" s="1300"/>
      <c r="H127" s="1300"/>
      <c r="I127" s="1300"/>
      <c r="J127" s="1300"/>
      <c r="K127" s="454"/>
      <c r="L127" s="424"/>
      <c r="M127" s="424"/>
      <c r="N127" s="424"/>
      <c r="O127" s="424"/>
      <c r="P127" s="424"/>
      <c r="Q127" s="424"/>
      <c r="R127" s="424"/>
      <c r="S127" s="424"/>
      <c r="T127" s="424"/>
    </row>
    <row r="128" spans="1:20" s="214" customFormat="1" ht="7">
      <c r="A128" s="1034"/>
      <c r="B128" s="1300"/>
      <c r="C128" s="1300"/>
      <c r="D128" s="1300"/>
      <c r="E128" s="1300"/>
      <c r="F128" s="1300"/>
      <c r="G128" s="1300"/>
      <c r="H128" s="1300"/>
      <c r="I128" s="1300"/>
      <c r="J128" s="1300"/>
      <c r="K128" s="458"/>
      <c r="L128" s="459"/>
      <c r="M128" s="459"/>
      <c r="N128" s="459"/>
      <c r="O128" s="459"/>
      <c r="P128" s="459"/>
      <c r="Q128" s="459"/>
      <c r="R128" s="459"/>
      <c r="S128" s="459"/>
      <c r="T128" s="459"/>
    </row>
    <row r="129" spans="1:25" ht="14.25" customHeight="1">
      <c r="A129" s="1033">
        <v>3</v>
      </c>
      <c r="B129" s="1175" t="s">
        <v>1671</v>
      </c>
      <c r="C129" s="1175"/>
      <c r="D129" s="1175"/>
      <c r="E129" s="1175"/>
      <c r="F129" s="1175"/>
      <c r="G129" s="1175"/>
      <c r="H129" s="1175"/>
      <c r="I129" s="1175"/>
      <c r="J129" s="1175"/>
      <c r="K129" s="454"/>
      <c r="L129" s="424"/>
      <c r="M129" s="424"/>
      <c r="N129" s="424"/>
      <c r="O129" s="424"/>
      <c r="P129" s="424"/>
      <c r="Q129" s="424"/>
      <c r="R129" s="424"/>
      <c r="S129" s="424"/>
      <c r="T129" s="424"/>
    </row>
    <row r="130" spans="1:25">
      <c r="A130" s="1033"/>
      <c r="B130" s="1175"/>
      <c r="C130" s="1175"/>
      <c r="D130" s="1175"/>
      <c r="E130" s="1175"/>
      <c r="F130" s="1175"/>
      <c r="G130" s="1175"/>
      <c r="H130" s="1175"/>
      <c r="I130" s="1175"/>
      <c r="J130" s="1175"/>
      <c r="K130" s="454"/>
      <c r="L130" s="424"/>
      <c r="M130" s="424"/>
      <c r="N130" s="424"/>
      <c r="O130" s="424"/>
      <c r="P130" s="424"/>
      <c r="Q130" s="424"/>
      <c r="R130" s="424"/>
      <c r="S130" s="424"/>
      <c r="T130" s="424"/>
    </row>
    <row r="131" spans="1:25">
      <c r="A131" s="1033"/>
      <c r="B131" s="1175"/>
      <c r="C131" s="1175"/>
      <c r="D131" s="1175"/>
      <c r="E131" s="1175"/>
      <c r="F131" s="1175"/>
      <c r="G131" s="1175"/>
      <c r="H131" s="1175"/>
      <c r="I131" s="1175"/>
      <c r="J131" s="1175"/>
      <c r="K131" s="454"/>
      <c r="L131" s="424"/>
      <c r="M131" s="424"/>
      <c r="N131" s="424"/>
      <c r="O131" s="424"/>
      <c r="P131" s="424"/>
      <c r="Q131" s="424"/>
      <c r="R131" s="424"/>
      <c r="S131" s="424"/>
      <c r="T131" s="424"/>
    </row>
    <row r="132" spans="1:25">
      <c r="A132" s="1033"/>
      <c r="B132" s="1175"/>
      <c r="C132" s="1175"/>
      <c r="D132" s="1175"/>
      <c r="E132" s="1175"/>
      <c r="F132" s="1175"/>
      <c r="G132" s="1175"/>
      <c r="H132" s="1175"/>
      <c r="I132" s="1175"/>
      <c r="J132" s="1175"/>
      <c r="K132" s="454"/>
      <c r="L132" s="424"/>
      <c r="M132" s="424"/>
      <c r="N132" s="424"/>
      <c r="O132" s="424"/>
      <c r="P132" s="424"/>
      <c r="Q132" s="424"/>
      <c r="R132" s="424"/>
      <c r="S132" s="424"/>
      <c r="T132" s="424"/>
    </row>
    <row r="133" spans="1:25" s="44" customFormat="1" ht="9">
      <c r="A133" s="1035"/>
      <c r="B133" s="1175"/>
      <c r="C133" s="1175"/>
      <c r="D133" s="1175"/>
      <c r="E133" s="1175"/>
      <c r="F133" s="1175"/>
      <c r="G133" s="1175"/>
      <c r="H133" s="1175"/>
      <c r="I133" s="1175"/>
      <c r="J133" s="1175"/>
      <c r="K133" s="462"/>
      <c r="L133" s="445"/>
      <c r="M133" s="445"/>
      <c r="N133" s="445"/>
      <c r="O133" s="445"/>
      <c r="P133" s="445"/>
      <c r="Q133" s="445"/>
      <c r="R133" s="445"/>
      <c r="S133" s="445"/>
      <c r="T133" s="445"/>
    </row>
    <row r="134" spans="1:25">
      <c r="A134" s="422"/>
      <c r="B134" s="447"/>
      <c r="C134" s="448"/>
      <c r="D134" s="448"/>
      <c r="E134" s="448"/>
      <c r="F134" s="448"/>
      <c r="G134" s="448"/>
      <c r="H134" s="448"/>
      <c r="I134" s="422"/>
      <c r="J134" s="422"/>
      <c r="K134" s="422"/>
      <c r="L134" s="422"/>
      <c r="M134" s="422"/>
      <c r="N134" s="422"/>
      <c r="O134" s="422"/>
      <c r="P134" s="422"/>
      <c r="Q134" s="422"/>
      <c r="R134" s="422"/>
      <c r="S134" s="422"/>
      <c r="T134" s="422"/>
    </row>
    <row r="135" spans="1:25" ht="24">
      <c r="A135" s="423" t="s">
        <v>874</v>
      </c>
      <c r="B135" s="424"/>
      <c r="C135" s="424"/>
      <c r="D135" s="424"/>
      <c r="E135" s="424"/>
      <c r="F135" s="424"/>
      <c r="G135" s="521" t="s">
        <v>747</v>
      </c>
      <c r="H135" s="522" t="s">
        <v>749</v>
      </c>
      <c r="I135" s="523" t="s">
        <v>750</v>
      </c>
      <c r="J135" s="520"/>
      <c r="K135" s="525" t="s">
        <v>994</v>
      </c>
      <c r="L135" s="424"/>
      <c r="M135" s="521" t="s">
        <v>747</v>
      </c>
      <c r="N135" s="522" t="s">
        <v>749</v>
      </c>
      <c r="O135" s="523" t="s">
        <v>750</v>
      </c>
      <c r="P135" s="520"/>
      <c r="Q135" s="525" t="s">
        <v>994</v>
      </c>
      <c r="R135" s="424"/>
      <c r="S135" s="424"/>
      <c r="T135" s="424"/>
      <c r="U135" s="424"/>
      <c r="V135" s="424"/>
      <c r="W135" s="424"/>
      <c r="X135" s="424"/>
      <c r="Y135" s="424"/>
    </row>
    <row r="136" spans="1:25" ht="24">
      <c r="A136" s="425"/>
      <c r="B136" s="1298" t="s">
        <v>1264</v>
      </c>
      <c r="C136" s="1299"/>
      <c r="D136" s="1299"/>
      <c r="E136" s="1299"/>
      <c r="F136" s="902"/>
      <c r="G136" s="494" t="s">
        <v>1153</v>
      </c>
      <c r="H136" s="494" t="str">
        <f>H87</f>
        <v>Total Indirect GHG</v>
      </c>
      <c r="I136" s="494" t="s">
        <v>763</v>
      </c>
      <c r="J136" s="520"/>
      <c r="K136" s="494" t="str">
        <f>$K$87</f>
        <v>Total Direct GHG</v>
      </c>
      <c r="L136" s="424"/>
      <c r="M136" s="494" t="str">
        <f>G136</f>
        <v>Total Direct GHG 5</v>
      </c>
      <c r="N136" s="494" t="str">
        <f>H136</f>
        <v>Total Indirect GHG</v>
      </c>
      <c r="O136" s="494" t="str">
        <f>I136</f>
        <v>Grand Total GHG</v>
      </c>
      <c r="P136" s="424"/>
      <c r="Q136" s="494" t="str">
        <f>K136</f>
        <v>Total Direct GHG</v>
      </c>
      <c r="R136" s="424"/>
      <c r="S136" s="424"/>
      <c r="T136" s="424"/>
      <c r="U136" s="424"/>
      <c r="V136" s="424"/>
      <c r="W136" s="424"/>
      <c r="X136" s="424"/>
      <c r="Y136" s="424"/>
    </row>
    <row r="137" spans="1:25" ht="24">
      <c r="A137" s="424"/>
      <c r="B137" s="1303" t="s">
        <v>268</v>
      </c>
      <c r="C137" s="1304"/>
      <c r="D137" s="427" t="s">
        <v>267</v>
      </c>
      <c r="E137" s="427" t="s">
        <v>875</v>
      </c>
      <c r="F137" s="428" t="s">
        <v>202</v>
      </c>
      <c r="G137" s="427" t="s">
        <v>771</v>
      </c>
      <c r="H137" s="427" t="s">
        <v>771</v>
      </c>
      <c r="I137" s="427" t="s">
        <v>771</v>
      </c>
      <c r="J137" s="424"/>
      <c r="K137" s="427" t="s">
        <v>771</v>
      </c>
      <c r="L137" s="424"/>
      <c r="M137" s="427" t="s">
        <v>767</v>
      </c>
      <c r="N137" s="427" t="s">
        <v>767</v>
      </c>
      <c r="O137" s="427" t="s">
        <v>767</v>
      </c>
      <c r="P137" s="424"/>
      <c r="Q137" s="427" t="s">
        <v>767</v>
      </c>
      <c r="R137" s="424"/>
      <c r="S137" s="424"/>
      <c r="T137" s="424"/>
      <c r="U137" s="424"/>
      <c r="V137" s="424"/>
      <c r="W137" s="424"/>
      <c r="X137" s="424"/>
      <c r="Y137" s="424"/>
    </row>
    <row r="138" spans="1:25">
      <c r="A138" s="424"/>
      <c r="B138" s="769" t="s">
        <v>876</v>
      </c>
      <c r="C138" s="770"/>
      <c r="D138" s="430"/>
      <c r="E138" s="431" t="s">
        <v>218</v>
      </c>
      <c r="F138" s="432" t="s">
        <v>202</v>
      </c>
      <c r="G138" s="578" t="s">
        <v>136</v>
      </c>
      <c r="H138" s="456">
        <v>77.38</v>
      </c>
      <c r="I138" s="456">
        <v>77.38</v>
      </c>
      <c r="J138" s="424"/>
      <c r="K138" s="456">
        <v>1435.29</v>
      </c>
      <c r="L138" s="424"/>
      <c r="M138" s="434" t="str">
        <f>IF(ISBLANK($D138),"",$D138*G138)</f>
        <v/>
      </c>
      <c r="N138" s="434" t="str">
        <f>IF(ISBLANK($D138),"",$D138*H138)</f>
        <v/>
      </c>
      <c r="O138" s="434" t="str">
        <f>IF(ISBLANK($D138),"",$D138*I138)</f>
        <v/>
      </c>
      <c r="P138" s="424"/>
      <c r="Q138" s="434" t="str">
        <f t="shared" ref="Q138:Q147" si="10">IF(ISBLANK($D138),"",$D138*K138)</f>
        <v/>
      </c>
      <c r="R138" s="435"/>
      <c r="S138" s="435"/>
      <c r="T138" s="424"/>
      <c r="U138" s="424"/>
      <c r="V138" s="424"/>
      <c r="W138" s="424"/>
      <c r="X138" s="424"/>
      <c r="Y138" s="424"/>
    </row>
    <row r="139" spans="1:25">
      <c r="A139" s="424"/>
      <c r="B139" s="1305"/>
      <c r="C139" s="1306"/>
      <c r="D139" s="430"/>
      <c r="E139" s="431" t="s">
        <v>881</v>
      </c>
      <c r="F139" s="432" t="s">
        <v>202</v>
      </c>
      <c r="G139" s="578" t="s">
        <v>136</v>
      </c>
      <c r="H139" s="457">
        <v>1.8950000000000002E-2</v>
      </c>
      <c r="I139" s="457">
        <v>1.8950000000000002E-2</v>
      </c>
      <c r="J139" s="424"/>
      <c r="K139" s="457">
        <v>0.35149999999999998</v>
      </c>
      <c r="L139" s="424"/>
      <c r="M139" s="434" t="str">
        <f t="shared" ref="M139:O147" si="11">IF(ISBLANK($D139),"",$D139*G139)</f>
        <v/>
      </c>
      <c r="N139" s="434" t="str">
        <f t="shared" si="11"/>
        <v/>
      </c>
      <c r="O139" s="434" t="str">
        <f t="shared" si="11"/>
        <v/>
      </c>
      <c r="P139" s="424"/>
      <c r="Q139" s="434" t="str">
        <f>IF(ISBLANK($D139),"",$D139*K139)</f>
        <v/>
      </c>
      <c r="R139" s="424"/>
      <c r="S139" s="435"/>
      <c r="T139" s="424"/>
      <c r="U139" s="424"/>
      <c r="V139" s="424"/>
      <c r="W139" s="424"/>
      <c r="X139" s="424"/>
      <c r="Y139" s="424"/>
    </row>
    <row r="140" spans="1:25">
      <c r="A140" s="424"/>
      <c r="B140" s="769" t="s">
        <v>877</v>
      </c>
      <c r="C140" s="770"/>
      <c r="D140" s="430"/>
      <c r="E140" s="431" t="s">
        <v>218</v>
      </c>
      <c r="F140" s="432" t="s">
        <v>202</v>
      </c>
      <c r="G140" s="578" t="s">
        <v>136</v>
      </c>
      <c r="H140" s="456">
        <v>61.41</v>
      </c>
      <c r="I140" s="456">
        <v>61.41</v>
      </c>
      <c r="J140" s="424"/>
      <c r="K140" s="456">
        <v>1372</v>
      </c>
      <c r="L140" s="424"/>
      <c r="M140" s="434" t="str">
        <f t="shared" si="11"/>
        <v/>
      </c>
      <c r="N140" s="434" t="str">
        <f t="shared" si="11"/>
        <v/>
      </c>
      <c r="O140" s="434" t="str">
        <f t="shared" si="11"/>
        <v/>
      </c>
      <c r="P140" s="424"/>
      <c r="Q140" s="434" t="str">
        <f t="shared" si="10"/>
        <v/>
      </c>
      <c r="R140" s="435"/>
      <c r="S140" s="435"/>
      <c r="T140" s="424"/>
      <c r="U140" s="424"/>
      <c r="V140" s="424"/>
      <c r="W140" s="424"/>
      <c r="X140" s="424"/>
      <c r="Y140" s="424"/>
    </row>
    <row r="141" spans="1:25">
      <c r="A141" s="424"/>
      <c r="B141" s="1305"/>
      <c r="C141" s="1306"/>
      <c r="D141" s="430"/>
      <c r="E141" s="431" t="s">
        <v>881</v>
      </c>
      <c r="F141" s="432" t="s">
        <v>202</v>
      </c>
      <c r="G141" s="578" t="s">
        <v>136</v>
      </c>
      <c r="H141" s="457">
        <v>1.5789999999999998E-2</v>
      </c>
      <c r="I141" s="457">
        <v>1.5789999999999998E-2</v>
      </c>
      <c r="J141" s="424"/>
      <c r="K141" s="457">
        <v>0.35399999999999998</v>
      </c>
      <c r="L141" s="424"/>
      <c r="M141" s="434" t="str">
        <f t="shared" si="11"/>
        <v/>
      </c>
      <c r="N141" s="434" t="str">
        <f t="shared" si="11"/>
        <v/>
      </c>
      <c r="O141" s="434" t="str">
        <f t="shared" si="11"/>
        <v/>
      </c>
      <c r="P141" s="424"/>
      <c r="Q141" s="434" t="str">
        <f>IF(ISBLANK($D141),"",$D141*K141)</f>
        <v/>
      </c>
      <c r="R141" s="424"/>
      <c r="S141" s="435"/>
      <c r="T141" s="424"/>
      <c r="U141" s="424"/>
      <c r="V141" s="424"/>
      <c r="W141" s="424"/>
      <c r="X141" s="424"/>
      <c r="Y141" s="424"/>
    </row>
    <row r="142" spans="1:25">
      <c r="A142" s="424"/>
      <c r="B142" s="769" t="s">
        <v>878</v>
      </c>
      <c r="C142" s="770"/>
      <c r="D142" s="430"/>
      <c r="E142" s="431" t="s">
        <v>218</v>
      </c>
      <c r="F142" s="432" t="s">
        <v>202</v>
      </c>
      <c r="G142" s="578" t="s">
        <v>136</v>
      </c>
      <c r="H142" s="456">
        <v>183.93</v>
      </c>
      <c r="I142" s="456">
        <v>183.93</v>
      </c>
      <c r="J142" s="424"/>
      <c r="K142" s="456">
        <v>1649</v>
      </c>
      <c r="L142" s="424"/>
      <c r="M142" s="434" t="str">
        <f t="shared" si="11"/>
        <v/>
      </c>
      <c r="N142" s="434" t="str">
        <f t="shared" si="11"/>
        <v/>
      </c>
      <c r="O142" s="434" t="str">
        <f t="shared" si="11"/>
        <v/>
      </c>
      <c r="P142" s="424"/>
      <c r="Q142" s="434" t="str">
        <f t="shared" si="10"/>
        <v/>
      </c>
      <c r="R142" s="435"/>
      <c r="S142" s="435"/>
      <c r="T142" s="424"/>
      <c r="U142" s="424"/>
      <c r="V142" s="424"/>
      <c r="W142" s="424"/>
      <c r="X142" s="424"/>
      <c r="Y142" s="424"/>
    </row>
    <row r="143" spans="1:25">
      <c r="A143" s="424"/>
      <c r="B143" s="1305"/>
      <c r="C143" s="1306"/>
      <c r="D143" s="430"/>
      <c r="E143" s="431" t="s">
        <v>881</v>
      </c>
      <c r="F143" s="432" t="s">
        <v>202</v>
      </c>
      <c r="G143" s="578" t="s">
        <v>136</v>
      </c>
      <c r="H143" s="457">
        <v>3.8949999999999999E-2</v>
      </c>
      <c r="I143" s="457">
        <v>3.8949999999999999E-2</v>
      </c>
      <c r="J143" s="424"/>
      <c r="K143" s="457">
        <v>0.34899999999999998</v>
      </c>
      <c r="L143" s="424"/>
      <c r="M143" s="434" t="str">
        <f t="shared" si="11"/>
        <v/>
      </c>
      <c r="N143" s="434" t="str">
        <f t="shared" si="11"/>
        <v/>
      </c>
      <c r="O143" s="434" t="str">
        <f t="shared" si="11"/>
        <v/>
      </c>
      <c r="P143" s="424"/>
      <c r="Q143" s="434" t="str">
        <f>IF(ISBLANK($D143),"",$D143*K143)</f>
        <v/>
      </c>
      <c r="R143" s="424"/>
      <c r="S143" s="435"/>
      <c r="T143" s="424"/>
      <c r="U143" s="424"/>
      <c r="V143" s="424"/>
      <c r="W143" s="424"/>
      <c r="X143" s="424"/>
      <c r="Y143" s="424"/>
    </row>
    <row r="144" spans="1:25">
      <c r="A144" s="424"/>
      <c r="B144" s="769" t="s">
        <v>879</v>
      </c>
      <c r="C144" s="770"/>
      <c r="D144" s="430"/>
      <c r="E144" s="431" t="s">
        <v>218</v>
      </c>
      <c r="F144" s="432" t="s">
        <v>202</v>
      </c>
      <c r="G144" s="578" t="s">
        <v>136</v>
      </c>
      <c r="H144" s="456">
        <v>41.08</v>
      </c>
      <c r="I144" s="456">
        <v>41.08</v>
      </c>
      <c r="J144" s="424"/>
      <c r="K144" s="456">
        <v>1406.5</v>
      </c>
      <c r="L144" s="424"/>
      <c r="M144" s="434" t="str">
        <f t="shared" si="11"/>
        <v/>
      </c>
      <c r="N144" s="434" t="str">
        <f t="shared" si="11"/>
        <v/>
      </c>
      <c r="O144" s="434" t="str">
        <f t="shared" si="11"/>
        <v/>
      </c>
      <c r="P144" s="424"/>
      <c r="Q144" s="434" t="str">
        <f t="shared" si="10"/>
        <v/>
      </c>
      <c r="R144" s="435"/>
      <c r="S144" s="435"/>
      <c r="T144" s="424"/>
      <c r="U144" s="424"/>
      <c r="V144" s="424"/>
      <c r="W144" s="424"/>
      <c r="X144" s="424"/>
      <c r="Y144" s="424"/>
    </row>
    <row r="145" spans="1:25">
      <c r="A145" s="424"/>
      <c r="B145" s="1305"/>
      <c r="C145" s="1306"/>
      <c r="D145" s="430"/>
      <c r="E145" s="431" t="s">
        <v>881</v>
      </c>
      <c r="F145" s="432" t="s">
        <v>202</v>
      </c>
      <c r="G145" s="578" t="s">
        <v>136</v>
      </c>
      <c r="H145" s="457">
        <v>1.0200000000000001E-2</v>
      </c>
      <c r="I145" s="457">
        <v>1.0200000000000001E-2</v>
      </c>
      <c r="J145" s="424"/>
      <c r="K145" s="457">
        <v>0.34799999999999998</v>
      </c>
      <c r="L145" s="424"/>
      <c r="M145" s="434" t="str">
        <f t="shared" si="11"/>
        <v/>
      </c>
      <c r="N145" s="434" t="str">
        <f t="shared" si="11"/>
        <v/>
      </c>
      <c r="O145" s="434" t="str">
        <f t="shared" si="11"/>
        <v/>
      </c>
      <c r="P145" s="424"/>
      <c r="Q145" s="434" t="str">
        <f>IF(ISBLANK($D145),"",$D145*K145)</f>
        <v/>
      </c>
      <c r="R145" s="424"/>
      <c r="S145" s="435"/>
      <c r="T145" s="424"/>
      <c r="U145" s="424"/>
      <c r="V145" s="424"/>
      <c r="W145" s="424"/>
      <c r="X145" s="424"/>
      <c r="Y145" s="424"/>
    </row>
    <row r="146" spans="1:25">
      <c r="A146" s="424"/>
      <c r="B146" s="769" t="s">
        <v>880</v>
      </c>
      <c r="C146" s="770"/>
      <c r="D146" s="430"/>
      <c r="E146" s="431" t="s">
        <v>218</v>
      </c>
      <c r="F146" s="432" t="s">
        <v>202</v>
      </c>
      <c r="G146" s="578" t="s">
        <v>136</v>
      </c>
      <c r="H146" s="456">
        <v>0</v>
      </c>
      <c r="I146" s="456">
        <v>0</v>
      </c>
      <c r="J146" s="424"/>
      <c r="K146" s="456">
        <v>2040</v>
      </c>
      <c r="L146" s="424"/>
      <c r="M146" s="434" t="str">
        <f t="shared" si="11"/>
        <v/>
      </c>
      <c r="N146" s="434" t="str">
        <f t="shared" si="11"/>
        <v/>
      </c>
      <c r="O146" s="434" t="str">
        <f t="shared" si="11"/>
        <v/>
      </c>
      <c r="P146" s="424"/>
      <c r="Q146" s="434" t="str">
        <f t="shared" si="10"/>
        <v/>
      </c>
      <c r="R146" s="435"/>
      <c r="S146" s="435"/>
      <c r="T146" s="424"/>
      <c r="U146" s="424"/>
      <c r="V146" s="424"/>
      <c r="W146" s="424"/>
      <c r="X146" s="424"/>
      <c r="Y146" s="424"/>
    </row>
    <row r="147" spans="1:25">
      <c r="A147" s="424"/>
      <c r="B147" s="1305"/>
      <c r="C147" s="1306"/>
      <c r="D147" s="430"/>
      <c r="E147" s="431" t="s">
        <v>881</v>
      </c>
      <c r="F147" s="432" t="s">
        <v>202</v>
      </c>
      <c r="G147" s="578" t="s">
        <v>136</v>
      </c>
      <c r="H147" s="457">
        <v>0</v>
      </c>
      <c r="I147" s="457">
        <v>0</v>
      </c>
      <c r="J147" s="424"/>
      <c r="K147" s="457">
        <v>0.246</v>
      </c>
      <c r="L147" s="424"/>
      <c r="M147" s="434" t="str">
        <f t="shared" si="11"/>
        <v/>
      </c>
      <c r="N147" s="434" t="str">
        <f t="shared" si="11"/>
        <v/>
      </c>
      <c r="O147" s="434" t="str">
        <f t="shared" si="11"/>
        <v/>
      </c>
      <c r="P147" s="424"/>
      <c r="Q147" s="434" t="str">
        <f t="shared" si="10"/>
        <v/>
      </c>
      <c r="R147" s="424"/>
      <c r="S147" s="435"/>
      <c r="T147" s="424"/>
      <c r="U147" s="424"/>
      <c r="V147" s="424"/>
      <c r="W147" s="424"/>
      <c r="X147" s="424"/>
      <c r="Y147" s="424"/>
    </row>
    <row r="148" spans="1:25">
      <c r="A148" s="424"/>
      <c r="B148" s="1301" t="s">
        <v>222</v>
      </c>
      <c r="C148" s="1302"/>
      <c r="D148" s="438"/>
      <c r="E148" s="438"/>
      <c r="F148" s="439"/>
      <c r="G148" s="438"/>
      <c r="H148" s="438"/>
      <c r="I148" s="438"/>
      <c r="J148" s="424"/>
      <c r="K148" s="438"/>
      <c r="L148" s="424"/>
      <c r="M148" s="440">
        <f>SUM(M138:M147)</f>
        <v>0</v>
      </c>
      <c r="N148" s="440">
        <f>SUM(N138:N147)</f>
        <v>0</v>
      </c>
      <c r="O148" s="440">
        <f>SUM(O138:O147)</f>
        <v>0</v>
      </c>
      <c r="P148" s="424"/>
      <c r="Q148" s="440">
        <f>SUM(Q138:Q147)</f>
        <v>0</v>
      </c>
      <c r="R148" s="424"/>
      <c r="S148" s="424"/>
      <c r="T148" s="424"/>
      <c r="U148" s="424"/>
      <c r="V148" s="424"/>
      <c r="W148" s="424"/>
      <c r="X148" s="424"/>
      <c r="Y148" s="424"/>
    </row>
    <row r="149" spans="1:25">
      <c r="A149" s="441"/>
      <c r="B149" s="442"/>
      <c r="C149" s="442"/>
      <c r="D149" s="443"/>
      <c r="E149" s="443"/>
      <c r="F149" s="444"/>
      <c r="G149" s="443"/>
      <c r="H149" s="424"/>
      <c r="I149" s="445"/>
      <c r="J149" s="445"/>
      <c r="K149" s="445"/>
      <c r="L149" s="424"/>
      <c r="M149" s="445"/>
      <c r="N149" s="445"/>
      <c r="O149" s="445"/>
      <c r="P149" s="445"/>
      <c r="Q149" s="445"/>
      <c r="R149" s="445"/>
      <c r="S149" s="445"/>
      <c r="T149" s="445"/>
    </row>
    <row r="150" spans="1:25" ht="12.75" customHeight="1">
      <c r="A150" s="446" t="s">
        <v>812</v>
      </c>
      <c r="B150" s="1300" t="s">
        <v>882</v>
      </c>
      <c r="C150" s="1300"/>
      <c r="D150" s="1300"/>
      <c r="E150" s="1300"/>
      <c r="F150" s="1300"/>
      <c r="G150" s="1300"/>
      <c r="H150" s="1300"/>
      <c r="I150" s="1300"/>
      <c r="J150" s="1300"/>
      <c r="K150" s="435"/>
      <c r="L150" s="424"/>
      <c r="M150" s="424"/>
      <c r="N150" s="424"/>
      <c r="O150" s="424"/>
      <c r="P150" s="424"/>
      <c r="Q150" s="424"/>
      <c r="R150" s="424"/>
      <c r="S150" s="424"/>
      <c r="T150" s="424"/>
    </row>
    <row r="151" spans="1:25">
      <c r="A151" s="446"/>
      <c r="B151" s="1300" t="s">
        <v>883</v>
      </c>
      <c r="C151" s="1300"/>
      <c r="D151" s="1300"/>
      <c r="E151" s="1300"/>
      <c r="F151" s="1300"/>
      <c r="G151" s="1300"/>
      <c r="H151" s="1300"/>
      <c r="I151" s="754"/>
      <c r="J151" s="754"/>
      <c r="K151" s="435"/>
      <c r="L151" s="424"/>
      <c r="M151" s="424"/>
      <c r="N151" s="424"/>
      <c r="O151" s="424"/>
      <c r="P151" s="424"/>
      <c r="Q151" s="424"/>
      <c r="R151" s="424"/>
      <c r="S151" s="424"/>
      <c r="T151" s="424"/>
    </row>
    <row r="152" spans="1:25">
      <c r="A152" s="446" t="s">
        <v>266</v>
      </c>
      <c r="B152" s="1307"/>
      <c r="C152" s="1307"/>
      <c r="D152" s="1307"/>
      <c r="E152" s="1307"/>
      <c r="F152" s="1307"/>
      <c r="G152" s="1307"/>
      <c r="H152" s="1307"/>
      <c r="I152" s="1307"/>
      <c r="J152" s="1307"/>
      <c r="K152" s="435"/>
      <c r="L152" s="424"/>
      <c r="M152" s="424"/>
      <c r="N152" s="424"/>
      <c r="O152" s="424"/>
      <c r="P152" s="424"/>
      <c r="Q152" s="424"/>
      <c r="R152" s="424"/>
      <c r="S152" s="424"/>
      <c r="T152" s="424"/>
    </row>
    <row r="153" spans="1:25">
      <c r="A153" s="455">
        <v>1</v>
      </c>
      <c r="B153" s="1307" t="s">
        <v>884</v>
      </c>
      <c r="C153" s="1307"/>
      <c r="D153" s="1307"/>
      <c r="E153" s="1307"/>
      <c r="F153" s="1307"/>
      <c r="G153" s="1307"/>
      <c r="H153" s="1307"/>
      <c r="I153" s="1307"/>
      <c r="J153" s="1307"/>
      <c r="K153" s="435"/>
      <c r="L153" s="424"/>
      <c r="M153" s="424"/>
      <c r="N153" s="424"/>
      <c r="O153" s="424"/>
      <c r="P153" s="424"/>
      <c r="Q153" s="424"/>
      <c r="R153" s="424"/>
      <c r="S153" s="424"/>
      <c r="T153" s="424"/>
    </row>
    <row r="154" spans="1:25" ht="14.25" customHeight="1">
      <c r="A154" s="455">
        <v>2</v>
      </c>
      <c r="B154" s="1161" t="s">
        <v>1672</v>
      </c>
      <c r="C154" s="1161"/>
      <c r="D154" s="1161"/>
      <c r="E154" s="1161"/>
      <c r="F154" s="1161"/>
      <c r="G154" s="1161"/>
      <c r="H154" s="1161"/>
      <c r="I154" s="1161"/>
      <c r="J154" s="904"/>
      <c r="K154" s="435"/>
      <c r="L154" s="424"/>
      <c r="M154" s="424"/>
      <c r="N154" s="424"/>
      <c r="O154" s="424"/>
      <c r="P154" s="424"/>
      <c r="Q154" s="424"/>
      <c r="R154" s="424"/>
      <c r="S154" s="424"/>
      <c r="T154" s="424"/>
    </row>
    <row r="155" spans="1:25">
      <c r="A155" s="455"/>
      <c r="B155" s="1161"/>
      <c r="C155" s="1161"/>
      <c r="D155" s="1161"/>
      <c r="E155" s="1161"/>
      <c r="F155" s="1161"/>
      <c r="G155" s="1161"/>
      <c r="H155" s="1161"/>
      <c r="I155" s="1161"/>
      <c r="J155" s="904"/>
      <c r="K155" s="435"/>
      <c r="L155" s="424"/>
      <c r="M155" s="424"/>
      <c r="N155" s="424"/>
      <c r="O155" s="424"/>
      <c r="P155" s="424"/>
      <c r="Q155" s="424"/>
      <c r="R155" s="424"/>
      <c r="S155" s="424"/>
      <c r="T155" s="424"/>
    </row>
    <row r="156" spans="1:25">
      <c r="A156" s="455"/>
      <c r="B156" s="1161"/>
      <c r="C156" s="1161"/>
      <c r="D156" s="1161"/>
      <c r="E156" s="1161"/>
      <c r="F156" s="1161"/>
      <c r="G156" s="1161"/>
      <c r="H156" s="1161"/>
      <c r="I156" s="1161"/>
      <c r="J156" s="904"/>
      <c r="K156" s="435"/>
      <c r="L156" s="424"/>
      <c r="M156" s="424"/>
      <c r="N156" s="424"/>
      <c r="O156" s="424"/>
      <c r="P156" s="424"/>
      <c r="Q156" s="424"/>
      <c r="R156" s="424"/>
      <c r="S156" s="424"/>
      <c r="T156" s="424"/>
    </row>
    <row r="157" spans="1:25">
      <c r="A157" s="455"/>
      <c r="B157" s="1161" t="s">
        <v>389</v>
      </c>
      <c r="C157" s="1308"/>
      <c r="D157" s="1308"/>
      <c r="E157" s="1308"/>
      <c r="F157" s="1308"/>
      <c r="G157" s="1308"/>
      <c r="H157" s="904"/>
      <c r="I157" s="904"/>
      <c r="J157" s="904"/>
      <c r="K157" s="435"/>
      <c r="L157" s="424"/>
      <c r="M157" s="424"/>
      <c r="N157" s="424"/>
      <c r="O157" s="424"/>
      <c r="P157" s="424"/>
      <c r="Q157" s="424"/>
      <c r="R157" s="424"/>
      <c r="S157" s="424"/>
      <c r="T157" s="424"/>
    </row>
    <row r="158" spans="1:25">
      <c r="A158" s="455"/>
      <c r="B158" s="1307" t="s">
        <v>1079</v>
      </c>
      <c r="C158" s="1307"/>
      <c r="D158" s="1307"/>
      <c r="E158" s="1307"/>
      <c r="F158" s="1307"/>
      <c r="G158" s="1307"/>
      <c r="H158" s="1307"/>
      <c r="I158" s="1307"/>
      <c r="J158" s="1307"/>
      <c r="K158" s="435"/>
      <c r="L158" s="424"/>
      <c r="M158" s="424"/>
      <c r="N158" s="424"/>
      <c r="O158" s="424"/>
      <c r="P158" s="424"/>
      <c r="Q158" s="424"/>
      <c r="R158" s="424"/>
      <c r="S158" s="424"/>
      <c r="T158" s="424"/>
    </row>
    <row r="159" spans="1:25">
      <c r="A159" s="455"/>
      <c r="B159" s="1307"/>
      <c r="C159" s="1307"/>
      <c r="D159" s="1307"/>
      <c r="E159" s="1307"/>
      <c r="F159" s="1307"/>
      <c r="G159" s="1307"/>
      <c r="H159" s="1307"/>
      <c r="I159" s="1307"/>
      <c r="J159" s="1307"/>
      <c r="K159" s="435"/>
      <c r="L159" s="424"/>
      <c r="M159" s="424"/>
      <c r="N159" s="424"/>
      <c r="O159" s="424"/>
      <c r="P159" s="424"/>
      <c r="Q159" s="424"/>
      <c r="R159" s="424"/>
      <c r="S159" s="424"/>
      <c r="T159" s="424"/>
    </row>
    <row r="160" spans="1:25">
      <c r="A160" s="455">
        <v>3</v>
      </c>
      <c r="B160" s="1307" t="s">
        <v>885</v>
      </c>
      <c r="C160" s="1307"/>
      <c r="D160" s="1307"/>
      <c r="E160" s="1307"/>
      <c r="F160" s="1307"/>
      <c r="G160" s="1307"/>
      <c r="H160" s="1307"/>
      <c r="I160" s="1307"/>
      <c r="J160" s="1307"/>
      <c r="K160" s="435"/>
      <c r="L160" s="424"/>
      <c r="M160" s="424"/>
      <c r="N160" s="424"/>
      <c r="O160" s="424"/>
      <c r="P160" s="424"/>
      <c r="Q160" s="424"/>
      <c r="R160" s="424"/>
      <c r="S160" s="424"/>
      <c r="T160" s="424"/>
    </row>
    <row r="161" spans="1:20">
      <c r="A161" s="455">
        <v>4</v>
      </c>
      <c r="B161" s="1175" t="s">
        <v>1673</v>
      </c>
      <c r="C161" s="1175"/>
      <c r="D161" s="1175"/>
      <c r="E161" s="1175"/>
      <c r="F161" s="1175"/>
      <c r="G161" s="1175"/>
      <c r="H161" s="1175"/>
      <c r="I161" s="1175"/>
      <c r="J161" s="1175"/>
      <c r="K161" s="435"/>
      <c r="L161" s="424"/>
      <c r="M161" s="424"/>
      <c r="N161" s="424"/>
      <c r="O161" s="424"/>
      <c r="P161" s="424"/>
      <c r="Q161" s="424"/>
      <c r="R161" s="424"/>
      <c r="S161" s="424"/>
      <c r="T161" s="424"/>
    </row>
    <row r="162" spans="1:20">
      <c r="A162" s="455"/>
      <c r="B162" s="1175"/>
      <c r="C162" s="1175"/>
      <c r="D162" s="1175"/>
      <c r="E162" s="1175"/>
      <c r="F162" s="1175"/>
      <c r="G162" s="1175"/>
      <c r="H162" s="1175"/>
      <c r="I162" s="1175"/>
      <c r="J162" s="1175"/>
      <c r="K162" s="435"/>
      <c r="L162" s="424"/>
      <c r="M162" s="424"/>
      <c r="N162" s="424"/>
      <c r="O162" s="424"/>
      <c r="P162" s="424"/>
      <c r="Q162" s="424"/>
      <c r="R162" s="424"/>
      <c r="S162" s="424"/>
      <c r="T162" s="424"/>
    </row>
    <row r="163" spans="1:20">
      <c r="A163" s="455"/>
      <c r="B163" s="1175"/>
      <c r="C163" s="1175"/>
      <c r="D163" s="1175"/>
      <c r="E163" s="1175"/>
      <c r="F163" s="1175"/>
      <c r="G163" s="1175"/>
      <c r="H163" s="1175"/>
      <c r="I163" s="1175"/>
      <c r="J163" s="1175"/>
      <c r="K163" s="435"/>
      <c r="L163" s="424"/>
      <c r="M163" s="424"/>
      <c r="N163" s="424"/>
      <c r="O163" s="424"/>
      <c r="P163" s="424"/>
      <c r="Q163" s="424"/>
      <c r="R163" s="424"/>
      <c r="S163" s="424"/>
      <c r="T163" s="424"/>
    </row>
    <row r="164" spans="1:20">
      <c r="A164" s="455"/>
      <c r="B164" s="1175"/>
      <c r="C164" s="1175"/>
      <c r="D164" s="1175"/>
      <c r="E164" s="1175"/>
      <c r="F164" s="1175"/>
      <c r="G164" s="1175"/>
      <c r="H164" s="1175"/>
      <c r="I164" s="1175"/>
      <c r="J164" s="1175"/>
      <c r="K164" s="435"/>
      <c r="L164" s="424"/>
      <c r="M164" s="424"/>
      <c r="N164" s="424"/>
      <c r="O164" s="424"/>
      <c r="P164" s="424"/>
      <c r="Q164" s="424"/>
      <c r="R164" s="424"/>
      <c r="S164" s="424"/>
      <c r="T164" s="424"/>
    </row>
    <row r="165" spans="1:20" s="44" customFormat="1" ht="9">
      <c r="A165" s="461"/>
      <c r="B165" s="1175"/>
      <c r="C165" s="1175"/>
      <c r="D165" s="1175"/>
      <c r="E165" s="1175"/>
      <c r="F165" s="1175"/>
      <c r="G165" s="1175"/>
      <c r="H165" s="1175"/>
      <c r="I165" s="1175"/>
      <c r="J165" s="1175"/>
      <c r="K165" s="463"/>
      <c r="L165" s="445"/>
      <c r="M165" s="445"/>
      <c r="N165" s="445"/>
      <c r="O165" s="445"/>
      <c r="P165" s="445"/>
      <c r="Q165" s="445"/>
      <c r="R165" s="445"/>
      <c r="S165" s="445"/>
      <c r="T165" s="445"/>
    </row>
    <row r="166" spans="1:20" s="44" customFormat="1">
      <c r="A166" s="455">
        <v>5</v>
      </c>
      <c r="B166" s="1307" t="s">
        <v>1154</v>
      </c>
      <c r="C166" s="1307"/>
      <c r="D166" s="1307"/>
      <c r="E166" s="1307"/>
      <c r="F166" s="1307"/>
      <c r="G166" s="1307"/>
      <c r="H166" s="1307"/>
      <c r="I166" s="1307"/>
      <c r="J166" s="1307"/>
      <c r="K166" s="463"/>
      <c r="L166" s="445"/>
      <c r="M166" s="445"/>
      <c r="N166" s="445"/>
      <c r="O166" s="445"/>
      <c r="P166" s="445"/>
      <c r="Q166" s="445"/>
      <c r="R166" s="445"/>
      <c r="S166" s="445"/>
      <c r="T166" s="445"/>
    </row>
    <row r="167" spans="1:20" s="44" customFormat="1">
      <c r="A167" s="455"/>
      <c r="B167" s="1307"/>
      <c r="C167" s="1307"/>
      <c r="D167" s="1307"/>
      <c r="E167" s="1307"/>
      <c r="F167" s="1307"/>
      <c r="G167" s="1307"/>
      <c r="H167" s="1307"/>
      <c r="I167" s="1307"/>
      <c r="J167" s="1307"/>
      <c r="K167" s="463"/>
      <c r="L167" s="445"/>
      <c r="M167" s="445"/>
      <c r="N167" s="445"/>
      <c r="O167" s="445"/>
      <c r="P167" s="445"/>
      <c r="Q167" s="445"/>
      <c r="R167" s="445"/>
      <c r="S167" s="445"/>
      <c r="T167" s="445"/>
    </row>
    <row r="168" spans="1:20" s="44" customFormat="1" ht="17.25" customHeight="1">
      <c r="A168" s="461"/>
      <c r="B168" s="1307"/>
      <c r="C168" s="1307"/>
      <c r="D168" s="1307"/>
      <c r="E168" s="1307"/>
      <c r="F168" s="1307"/>
      <c r="G168" s="1307"/>
      <c r="H168" s="1307"/>
      <c r="I168" s="1307"/>
      <c r="J168" s="1307"/>
      <c r="K168" s="463"/>
      <c r="L168" s="445"/>
      <c r="M168" s="445"/>
      <c r="N168" s="445"/>
      <c r="O168" s="445"/>
      <c r="P168" s="445"/>
      <c r="Q168" s="445"/>
      <c r="R168" s="445"/>
      <c r="S168" s="445"/>
      <c r="T168" s="445"/>
    </row>
  </sheetData>
  <sheetProtection password="DD98" sheet="1" objects="1" scenarios="1"/>
  <mergeCells count="55">
    <mergeCell ref="B122:C122"/>
    <mergeCell ref="B63:E63"/>
    <mergeCell ref="B81:C81"/>
    <mergeCell ref="B83:H84"/>
    <mergeCell ref="B86:F86"/>
    <mergeCell ref="B87:E87"/>
    <mergeCell ref="B98:E98"/>
    <mergeCell ref="B158:J159"/>
    <mergeCell ref="B160:J160"/>
    <mergeCell ref="B161:J165"/>
    <mergeCell ref="B166:J168"/>
    <mergeCell ref="B150:J150"/>
    <mergeCell ref="B151:H151"/>
    <mergeCell ref="B152:J152"/>
    <mergeCell ref="B153:J153"/>
    <mergeCell ref="B154:I156"/>
    <mergeCell ref="B157:G157"/>
    <mergeCell ref="B137:C137"/>
    <mergeCell ref="B139:C139"/>
    <mergeCell ref="B141:C141"/>
    <mergeCell ref="B143:C143"/>
    <mergeCell ref="B145:C145"/>
    <mergeCell ref="B147:C147"/>
    <mergeCell ref="A107:A108"/>
    <mergeCell ref="B109:E109"/>
    <mergeCell ref="B119:H119"/>
    <mergeCell ref="B120:J121"/>
    <mergeCell ref="B148:C148"/>
    <mergeCell ref="B123:J123"/>
    <mergeCell ref="B124:J124"/>
    <mergeCell ref="B125:J128"/>
    <mergeCell ref="B129:J133"/>
    <mergeCell ref="B136:E136"/>
    <mergeCell ref="A96:A97"/>
    <mergeCell ref="B52:J52"/>
    <mergeCell ref="B53:J53"/>
    <mergeCell ref="B54:J54"/>
    <mergeCell ref="B55:J55"/>
    <mergeCell ref="B57:D57"/>
    <mergeCell ref="B59:J60"/>
    <mergeCell ref="B41:C41"/>
    <mergeCell ref="B43:J51"/>
    <mergeCell ref="B23:J25"/>
    <mergeCell ref="B26:J26"/>
    <mergeCell ref="B27:J28"/>
    <mergeCell ref="B29:J33"/>
    <mergeCell ref="B35:J37"/>
    <mergeCell ref="B38:J39"/>
    <mergeCell ref="B21:J21"/>
    <mergeCell ref="B4:J7"/>
    <mergeCell ref="B13:J13"/>
    <mergeCell ref="B15:J15"/>
    <mergeCell ref="B17:J17"/>
    <mergeCell ref="B19:J19"/>
    <mergeCell ref="B8:J9"/>
  </mergeCells>
  <conditionalFormatting sqref="D71:D72 D79:D80">
    <cfRule type="cellIs" dxfId="67" priority="61" stopIfTrue="1" operator="notEqual">
      <formula>0</formula>
    </cfRule>
    <cfRule type="expression" dxfId="66" priority="62" stopIfTrue="1">
      <formula>(ISNUMBER(D69))</formula>
    </cfRule>
  </conditionalFormatting>
  <conditionalFormatting sqref="D73">
    <cfRule type="cellIs" dxfId="65" priority="59" stopIfTrue="1" operator="notEqual">
      <formula>0</formula>
    </cfRule>
    <cfRule type="expression" dxfId="64" priority="60" stopIfTrue="1">
      <formula>ISNUMBER(D77)</formula>
    </cfRule>
  </conditionalFormatting>
  <conditionalFormatting sqref="D66:D68">
    <cfRule type="cellIs" dxfId="63" priority="57" stopIfTrue="1" operator="notEqual">
      <formula>0</formula>
    </cfRule>
    <cfRule type="expression" dxfId="62" priority="58" stopIfTrue="1">
      <formula>ISNUMBER(D70)</formula>
    </cfRule>
  </conditionalFormatting>
  <conditionalFormatting sqref="D65">
    <cfRule type="cellIs" dxfId="61" priority="55" stopIfTrue="1" operator="notEqual">
      <formula>0</formula>
    </cfRule>
    <cfRule type="expression" dxfId="60" priority="56" stopIfTrue="1">
      <formula>ISNUMBER(D69)</formula>
    </cfRule>
  </conditionalFormatting>
  <conditionalFormatting sqref="D74:D76">
    <cfRule type="cellIs" dxfId="59" priority="53" stopIfTrue="1" operator="notEqual">
      <formula>0</formula>
    </cfRule>
    <cfRule type="expression" dxfId="58" priority="54" stopIfTrue="1">
      <formula>ISNUMBER(D78)</formula>
    </cfRule>
  </conditionalFormatting>
  <conditionalFormatting sqref="D90">
    <cfRule type="cellIs" dxfId="57" priority="51" operator="greaterThan">
      <formula>0</formula>
    </cfRule>
    <cfRule type="expression" dxfId="56" priority="52">
      <formula>D89&gt;0</formula>
    </cfRule>
  </conditionalFormatting>
  <conditionalFormatting sqref="D89">
    <cfRule type="cellIs" dxfId="55" priority="49" operator="greaterThan">
      <formula>0</formula>
    </cfRule>
    <cfRule type="expression" dxfId="54" priority="50">
      <formula>D90&gt;0</formula>
    </cfRule>
  </conditionalFormatting>
  <conditionalFormatting sqref="D92">
    <cfRule type="cellIs" dxfId="53" priority="47" operator="greaterThan">
      <formula>0</formula>
    </cfRule>
    <cfRule type="expression" dxfId="52" priority="48">
      <formula>D91&gt;0</formula>
    </cfRule>
  </conditionalFormatting>
  <conditionalFormatting sqref="D91">
    <cfRule type="cellIs" dxfId="51" priority="45" operator="greaterThan">
      <formula>0</formula>
    </cfRule>
    <cfRule type="expression" dxfId="50" priority="46">
      <formula>D92&gt;0</formula>
    </cfRule>
  </conditionalFormatting>
  <conditionalFormatting sqref="D94">
    <cfRule type="cellIs" dxfId="49" priority="43" operator="greaterThan">
      <formula>0</formula>
    </cfRule>
    <cfRule type="expression" dxfId="48" priority="44">
      <formula>D93&gt;0</formula>
    </cfRule>
  </conditionalFormatting>
  <conditionalFormatting sqref="D93">
    <cfRule type="cellIs" dxfId="47" priority="41" operator="greaterThan">
      <formula>0</formula>
    </cfRule>
    <cfRule type="expression" dxfId="46" priority="42">
      <formula>D94&gt;0</formula>
    </cfRule>
  </conditionalFormatting>
  <conditionalFormatting sqref="D101">
    <cfRule type="cellIs" dxfId="45" priority="39" operator="greaterThan">
      <formula>0</formula>
    </cfRule>
    <cfRule type="expression" dxfId="44" priority="40">
      <formula>D100&gt;0</formula>
    </cfRule>
  </conditionalFormatting>
  <conditionalFormatting sqref="D100">
    <cfRule type="cellIs" dxfId="43" priority="37" operator="greaterThan">
      <formula>0</formula>
    </cfRule>
    <cfRule type="expression" dxfId="42" priority="38">
      <formula>D101&gt;0</formula>
    </cfRule>
  </conditionalFormatting>
  <conditionalFormatting sqref="D103">
    <cfRule type="cellIs" dxfId="41" priority="35" operator="greaterThan">
      <formula>0</formula>
    </cfRule>
    <cfRule type="expression" dxfId="40" priority="36">
      <formula>D102&gt;0</formula>
    </cfRule>
  </conditionalFormatting>
  <conditionalFormatting sqref="D102">
    <cfRule type="cellIs" dxfId="39" priority="33" operator="greaterThan">
      <formula>0</formula>
    </cfRule>
    <cfRule type="expression" dxfId="38" priority="34">
      <formula>D103&gt;0</formula>
    </cfRule>
  </conditionalFormatting>
  <conditionalFormatting sqref="D105">
    <cfRule type="cellIs" dxfId="37" priority="31" operator="greaterThan">
      <formula>0</formula>
    </cfRule>
    <cfRule type="expression" dxfId="36" priority="32">
      <formula>D104&gt;0</formula>
    </cfRule>
  </conditionalFormatting>
  <conditionalFormatting sqref="D104">
    <cfRule type="cellIs" dxfId="35" priority="29" operator="greaterThan">
      <formula>0</formula>
    </cfRule>
    <cfRule type="expression" dxfId="34" priority="30">
      <formula>D105&gt;0</formula>
    </cfRule>
  </conditionalFormatting>
  <conditionalFormatting sqref="D112">
    <cfRule type="cellIs" dxfId="33" priority="27" operator="greaterThan">
      <formula>0</formula>
    </cfRule>
    <cfRule type="expression" dxfId="32" priority="28">
      <formula>D111&gt;0</formula>
    </cfRule>
  </conditionalFormatting>
  <conditionalFormatting sqref="D111">
    <cfRule type="cellIs" dxfId="31" priority="25" operator="greaterThan">
      <formula>0</formula>
    </cfRule>
    <cfRule type="expression" dxfId="30" priority="26">
      <formula>D112&gt;0</formula>
    </cfRule>
  </conditionalFormatting>
  <conditionalFormatting sqref="D114">
    <cfRule type="cellIs" dxfId="29" priority="23" operator="greaterThan">
      <formula>0</formula>
    </cfRule>
    <cfRule type="expression" dxfId="28" priority="24">
      <formula>D113&gt;0</formula>
    </cfRule>
  </conditionalFormatting>
  <conditionalFormatting sqref="D113">
    <cfRule type="cellIs" dxfId="27" priority="21" operator="greaterThan">
      <formula>0</formula>
    </cfRule>
    <cfRule type="expression" dxfId="26" priority="22">
      <formula>D114&gt;0</formula>
    </cfRule>
  </conditionalFormatting>
  <conditionalFormatting sqref="D116">
    <cfRule type="cellIs" dxfId="25" priority="19" operator="greaterThan">
      <formula>0</formula>
    </cfRule>
    <cfRule type="expression" dxfId="24" priority="20">
      <formula>D115&gt;0</formula>
    </cfRule>
  </conditionalFormatting>
  <conditionalFormatting sqref="D115">
    <cfRule type="cellIs" dxfId="23" priority="17" operator="greaterThan">
      <formula>0</formula>
    </cfRule>
    <cfRule type="expression" dxfId="22" priority="18">
      <formula>D116&gt;0</formula>
    </cfRule>
  </conditionalFormatting>
  <conditionalFormatting sqref="C112">
    <cfRule type="cellIs" dxfId="21" priority="15" operator="greaterThan">
      <formula>0</formula>
    </cfRule>
    <cfRule type="expression" dxfId="20" priority="16">
      <formula>C111&gt;0</formula>
    </cfRule>
  </conditionalFormatting>
  <conditionalFormatting sqref="C111">
    <cfRule type="cellIs" dxfId="19" priority="13" operator="greaterThan">
      <formula>0</formula>
    </cfRule>
    <cfRule type="expression" dxfId="18" priority="14">
      <formula>C112&gt;0</formula>
    </cfRule>
  </conditionalFormatting>
  <conditionalFormatting sqref="C114">
    <cfRule type="cellIs" dxfId="17" priority="11" operator="greaterThan">
      <formula>0</formula>
    </cfRule>
    <cfRule type="expression" dxfId="16" priority="12">
      <formula>C113&gt;0</formula>
    </cfRule>
  </conditionalFormatting>
  <conditionalFormatting sqref="C113">
    <cfRule type="cellIs" dxfId="15" priority="9" operator="greaterThan">
      <formula>0</formula>
    </cfRule>
    <cfRule type="expression" dxfId="14" priority="10">
      <formula>C114&gt;0</formula>
    </cfRule>
  </conditionalFormatting>
  <conditionalFormatting sqref="C116">
    <cfRule type="cellIs" dxfId="13" priority="7" operator="greaterThan">
      <formula>0</formula>
    </cfRule>
    <cfRule type="expression" dxfId="12" priority="8">
      <formula>C115&gt;0</formula>
    </cfRule>
  </conditionalFormatting>
  <conditionalFormatting sqref="C115">
    <cfRule type="cellIs" dxfId="11" priority="5" operator="greaterThan">
      <formula>0</formula>
    </cfRule>
    <cfRule type="expression" dxfId="10" priority="6">
      <formula>C116&gt;0</formula>
    </cfRule>
  </conditionalFormatting>
  <conditionalFormatting sqref="D77:D78">
    <cfRule type="cellIs" dxfId="9" priority="3" stopIfTrue="1" operator="notEqual">
      <formula>0</formula>
    </cfRule>
    <cfRule type="expression" dxfId="8" priority="4" stopIfTrue="1">
      <formula>(ISNUMBER(D73))</formula>
    </cfRule>
  </conditionalFormatting>
  <conditionalFormatting sqref="D69:D70">
    <cfRule type="cellIs" dxfId="7" priority="1" stopIfTrue="1" operator="notEqual">
      <formula>0</formula>
    </cfRule>
    <cfRule type="expression" dxfId="6" priority="2" stopIfTrue="1">
      <formula>(ISNUMBER(D65))</formula>
    </cfRule>
  </conditionalFormatting>
  <dataValidations disablePrompts="1" count="1">
    <dataValidation allowBlank="1" showInputMessage="1" showErrorMessage="1" promptTitle="EF Calculation" prompt="This field will appear blank until the % blend of biofuel is entered" sqref="G111:I116 K111:K116"/>
  </dataValidations>
  <hyperlinks>
    <hyperlink ref="B21:H21" display="(i) If you cannot find a factor for that unit, Annex 12 gives guidance on converting between different units of mass, volume, length and energy."/>
    <hyperlink ref="B21:J21" location="'Annex 12 Unit Conversions'!A1" display="(i) If you cannot find a factor for that unit, Annex 12 gives guidance on converting between different units of mass, volume, length and energy."/>
    <hyperlink ref="B83:H83" display="Water UK Sustainability Indicators 2009/10, available at: _x000a_http://www.water.org.uk/home/news/press-releases/sustainability-indicators-09-10"/>
    <hyperlink ref="B122" r:id="rId1"/>
    <hyperlink ref="B83:H84" r:id="rId2" display="http://www.water.org.uk/home/news/press-releases/sustainability-indicators-09-10"/>
    <hyperlink ref="B43:M51" display="Water_x000a_Scope 3: Emissions of greenhouse gases associated with the supply and treatment of water and the industry’s buildings and transport._x000a_Biofuels_x000a_Scope 1: Direct emissions of CH4 and N2O from the combustion of fuel (CO2 emissions are set to 0 for biofue"/>
    <hyperlink ref="B55" r:id="rId3"/>
    <hyperlink ref="B59:J60" r:id="rId4" display="For further explanation on how these emission factors have been derived, please refer to the GHG conversion factor methodology paper available here: http://www.defra.gov.uk/environment/economy/business-efficiency/reporting/"/>
    <hyperlink ref="B53" r:id="rId5"/>
    <hyperlink ref="B43:J51" r:id="rId6" display="http://iet.jrc.ec.europa.eu/about-jec/"/>
    <hyperlink ref="B53:J53" r:id="rId7" display="http://www.defra.gov.uk/environment/economy/business-efficiency/reporting/"/>
    <hyperlink ref="B55:J55" r:id="rId8" display="http://www.ghgprotocol.org/standards/corporate-standard"/>
    <hyperlink ref="B129:J133" r:id="rId9" display="The Total GHG emissions outside of Scope 1, 2 and 3 is the actual amount of CO2 emitted by the biofuel when combusted.  This will be equivalent to the CO2 absorbed in the growth of the feedstock used to produce the fuel.  CO2 emission factors are based on"/>
    <hyperlink ref="B157" r:id="rId10"/>
    <hyperlink ref="B154:H156" display="The figure for grasses/straw and biogas (= 60% CH4, 40% CO2) is based on the figure from the BIOMASS Energy Centre (BEC). BEC is owned and managed by the UK Forestry Commission, via Forest Research, its research agency. Fuel property data on a range of ot"/>
    <hyperlink ref="B161:J165" r:id="rId11" display="The Total GHG emissions outside of Scope 1, 2 and 3 is the actual amount of CO2 emitted by the biomass when combusted.  This will be equivalent to the CO2 absorbed in the growth of the biomass. CO2 emission factors are based on information from the BIOMAS"/>
    <hyperlink ref="B23:J25" location="'Annex 11 Fuel Properties'!A1" display="(ii) If you are measuring fuel use in terms of energy, is your unit of measurement net energy or gross energy (in the event that this is unclear you should contact your fuel supplier)? Annex 11 gives typical/average net/gross calorific values and the dens"/>
    <hyperlink ref="E122" r:id="rId12"/>
    <hyperlink ref="B154:I156" r:id="rId13" display="The figure for grasses/straw and biogas (= 60% CH4, 40% CO2) is based on the figure from the BIOMASS Energy Centre (BEC). BEC is owned and managed by the UK Forestry Commission, via Forest Research, its research agency. Fuel property data on a range of ot"/>
  </hyperlinks>
  <pageMargins left="0.74803149606299213" right="0.74803149606299213" top="0.98425196850393704" bottom="0.78740157480314965" header="0.51181102362204722" footer="0.51181102362204722"/>
  <pageSetup paperSize="9" scale="59" fitToHeight="6" orientation="landscape"/>
  <headerFooter>
    <oddHeader>&amp;C2012 Guidelines to Defra / DECC's GHG Conversion Factors for Company Reporting</oddHeader>
    <oddFooter>Page &amp;P of &amp;N</oddFooter>
  </headerFooter>
  <rowBreaks count="2" manualBreakCount="2">
    <brk id="61" max="16" man="1"/>
    <brk id="85" max="16" man="1"/>
  </rowBreak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28"/>
  <sheetViews>
    <sheetView showGridLines="0" showRowColHeaders="0" workbookViewId="0">
      <pane xSplit="1" ySplit="3" topLeftCell="B4" activePane="bottomRight" state="frozen"/>
      <selection pane="topRight"/>
      <selection pane="bottomLeft"/>
      <selection pane="bottomRight" activeCell="B4" sqref="B4:R6"/>
    </sheetView>
  </sheetViews>
  <sheetFormatPr baseColWidth="10" defaultColWidth="9.1640625" defaultRowHeight="12" x14ac:dyDescent="0"/>
  <cols>
    <col min="1" max="1" width="13.1640625" style="8" customWidth="1"/>
    <col min="2" max="2" width="33.83203125" style="8" customWidth="1"/>
    <col min="3" max="4" width="8.83203125" style="10" customWidth="1"/>
    <col min="5" max="21" width="9.6640625" style="10" customWidth="1"/>
    <col min="22" max="22" width="9.6640625" style="535" customWidth="1"/>
    <col min="23" max="23" width="1.6640625" style="10" customWidth="1"/>
    <col min="24" max="24" width="15.6640625" style="10" customWidth="1"/>
    <col min="25" max="25" width="12.83203125" style="405" customWidth="1"/>
    <col min="26" max="26" width="12.83203125" style="10" customWidth="1"/>
    <col min="27" max="27" width="1.6640625" style="535" customWidth="1"/>
    <col min="28" max="29" width="12.83203125" style="10" customWidth="1"/>
    <col min="30" max="30" width="1.6640625" style="535" customWidth="1"/>
    <col min="31" max="32" width="12.83203125" style="10" customWidth="1"/>
    <col min="33" max="33" width="1.6640625" style="535" customWidth="1"/>
    <col min="34" max="34" width="9.33203125" style="8" bestFit="1" customWidth="1"/>
    <col min="35" max="35" width="7.5" style="8" customWidth="1"/>
    <col min="36" max="36" width="0.83203125" style="8" customWidth="1"/>
    <col min="37" max="37" width="9.33203125" style="8" bestFit="1" customWidth="1"/>
    <col min="38" max="38" width="7.83203125" style="8" customWidth="1"/>
    <col min="39" max="16384" width="9.1640625" style="8"/>
  </cols>
  <sheetData>
    <row r="1" spans="1:33" ht="15">
      <c r="A1" s="27" t="s">
        <v>603</v>
      </c>
    </row>
    <row r="2" spans="1:33">
      <c r="A2" s="36" t="s">
        <v>811</v>
      </c>
      <c r="B2" s="742">
        <v>41050</v>
      </c>
      <c r="F2" s="185"/>
    </row>
    <row r="3" spans="1:33" s="33" customFormat="1" ht="9">
      <c r="C3" s="34"/>
      <c r="D3" s="34"/>
      <c r="E3" s="34"/>
      <c r="F3" s="34"/>
      <c r="G3" s="34"/>
      <c r="H3" s="34"/>
      <c r="I3" s="34"/>
      <c r="J3" s="34"/>
      <c r="K3" s="34"/>
      <c r="L3" s="34"/>
      <c r="M3" s="34"/>
      <c r="N3" s="34"/>
      <c r="O3" s="34"/>
      <c r="P3" s="34"/>
      <c r="Q3" s="34"/>
      <c r="R3" s="34"/>
      <c r="S3" s="34"/>
      <c r="T3" s="34"/>
      <c r="U3" s="34"/>
      <c r="V3" s="555"/>
      <c r="W3" s="34"/>
      <c r="X3" s="34"/>
      <c r="Y3" s="406"/>
      <c r="Z3" s="34"/>
      <c r="AA3" s="555"/>
      <c r="AB3" s="34"/>
      <c r="AC3" s="34"/>
      <c r="AD3" s="555"/>
      <c r="AE3" s="34"/>
      <c r="AF3" s="34"/>
      <c r="AG3" s="555"/>
    </row>
    <row r="4" spans="1:33" s="931" customFormat="1">
      <c r="B4" s="1057" t="s">
        <v>1145</v>
      </c>
      <c r="C4" s="1057"/>
      <c r="D4" s="1057"/>
      <c r="E4" s="1057"/>
      <c r="F4" s="1057"/>
      <c r="G4" s="1057"/>
      <c r="H4" s="1057"/>
      <c r="I4" s="1057"/>
      <c r="J4" s="1057"/>
      <c r="K4" s="1057"/>
      <c r="L4" s="1057"/>
      <c r="M4" s="1057"/>
      <c r="N4" s="1057"/>
      <c r="O4" s="1057"/>
      <c r="P4" s="1057"/>
      <c r="Q4" s="1057"/>
      <c r="R4" s="1057"/>
      <c r="S4" s="547"/>
      <c r="T4" s="547"/>
      <c r="U4" s="547"/>
      <c r="V4" s="547"/>
      <c r="W4" s="547"/>
      <c r="X4" s="547"/>
      <c r="Y4" s="957"/>
      <c r="Z4" s="547"/>
      <c r="AA4" s="547"/>
      <c r="AB4" s="547"/>
      <c r="AC4" s="547"/>
      <c r="AD4" s="547"/>
      <c r="AE4" s="547"/>
      <c r="AF4" s="547"/>
      <c r="AG4" s="547"/>
    </row>
    <row r="5" spans="1:33" s="931" customFormat="1">
      <c r="B5" s="1057"/>
      <c r="C5" s="1057"/>
      <c r="D5" s="1057"/>
      <c r="E5" s="1057"/>
      <c r="F5" s="1057"/>
      <c r="G5" s="1057"/>
      <c r="H5" s="1057"/>
      <c r="I5" s="1057"/>
      <c r="J5" s="1057"/>
      <c r="K5" s="1057"/>
      <c r="L5" s="1057"/>
      <c r="M5" s="1057"/>
      <c r="N5" s="1057"/>
      <c r="O5" s="1057"/>
      <c r="P5" s="1057"/>
      <c r="Q5" s="1057"/>
      <c r="R5" s="1057"/>
      <c r="S5" s="547"/>
      <c r="T5" s="547"/>
      <c r="U5" s="547"/>
      <c r="V5" s="547"/>
      <c r="W5" s="547"/>
      <c r="X5" s="547"/>
      <c r="Y5" s="957"/>
      <c r="Z5" s="547"/>
      <c r="AA5" s="547"/>
      <c r="AB5" s="547"/>
      <c r="AC5" s="547"/>
      <c r="AD5" s="547"/>
      <c r="AE5" s="547"/>
      <c r="AF5" s="547"/>
      <c r="AG5" s="547"/>
    </row>
    <row r="6" spans="1:33" s="33" customFormat="1" ht="9">
      <c r="B6" s="1057"/>
      <c r="C6" s="1057"/>
      <c r="D6" s="1057"/>
      <c r="E6" s="1057"/>
      <c r="F6" s="1057"/>
      <c r="G6" s="1057"/>
      <c r="H6" s="1057"/>
      <c r="I6" s="1057"/>
      <c r="J6" s="1057"/>
      <c r="K6" s="1057"/>
      <c r="L6" s="1057"/>
      <c r="M6" s="1057"/>
      <c r="N6" s="1057"/>
      <c r="O6" s="1057"/>
      <c r="P6" s="1057"/>
      <c r="Q6" s="1057"/>
      <c r="R6" s="1057"/>
      <c r="S6" s="370"/>
      <c r="T6" s="370"/>
      <c r="U6" s="370"/>
      <c r="V6" s="370"/>
      <c r="W6" s="370"/>
      <c r="X6" s="370"/>
      <c r="Y6" s="419"/>
      <c r="Z6" s="555"/>
      <c r="AA6" s="370"/>
      <c r="AB6" s="370"/>
      <c r="AC6" s="555"/>
      <c r="AD6" s="370"/>
      <c r="AE6" s="555"/>
      <c r="AF6" s="555"/>
      <c r="AG6" s="370"/>
    </row>
    <row r="7" spans="1:33" s="33" customFormat="1" ht="9">
      <c r="B7" s="631"/>
      <c r="C7" s="631"/>
      <c r="D7" s="631"/>
      <c r="E7" s="631"/>
      <c r="F7" s="631"/>
      <c r="G7" s="631"/>
      <c r="H7" s="631"/>
      <c r="I7" s="631"/>
      <c r="J7" s="631"/>
      <c r="K7" s="631"/>
      <c r="L7" s="631"/>
      <c r="M7" s="631"/>
      <c r="N7" s="631"/>
      <c r="O7" s="631"/>
      <c r="P7" s="631"/>
      <c r="Q7" s="631"/>
      <c r="R7" s="631"/>
      <c r="S7" s="370"/>
      <c r="T7" s="370"/>
      <c r="U7" s="370"/>
      <c r="V7" s="370"/>
      <c r="W7" s="370"/>
      <c r="X7" s="370"/>
      <c r="Y7" s="419"/>
      <c r="Z7" s="555"/>
      <c r="AA7" s="370"/>
      <c r="AB7" s="370"/>
      <c r="AC7" s="555"/>
      <c r="AD7" s="370"/>
      <c r="AE7" s="420"/>
      <c r="AF7" s="555"/>
      <c r="AG7" s="370"/>
    </row>
    <row r="8" spans="1:33">
      <c r="B8" s="1090" t="s">
        <v>500</v>
      </c>
      <c r="C8" s="1090"/>
      <c r="D8" s="1090"/>
      <c r="E8" s="627"/>
      <c r="F8" s="627"/>
      <c r="G8" s="627"/>
      <c r="H8" s="627"/>
      <c r="I8" s="627"/>
      <c r="J8" s="627"/>
      <c r="K8" s="627"/>
      <c r="L8" s="627"/>
      <c r="M8" s="627"/>
      <c r="N8" s="627"/>
      <c r="O8" s="627"/>
      <c r="P8" s="627"/>
      <c r="Q8" s="627"/>
      <c r="R8" s="627"/>
      <c r="S8" s="58"/>
      <c r="T8" s="58"/>
      <c r="U8" s="58"/>
      <c r="V8" s="627"/>
      <c r="W8" s="58"/>
      <c r="X8" s="58"/>
      <c r="Y8" s="407"/>
      <c r="Z8" s="34"/>
      <c r="AA8" s="58"/>
      <c r="AB8" s="58"/>
      <c r="AC8" s="34"/>
      <c r="AD8" s="58"/>
      <c r="AE8" s="336"/>
      <c r="AF8" s="34"/>
      <c r="AG8" s="58"/>
    </row>
    <row r="9" spans="1:33" s="214" customFormat="1" ht="7">
      <c r="B9" s="628"/>
      <c r="C9" s="628"/>
      <c r="D9" s="628"/>
      <c r="E9" s="628"/>
      <c r="F9" s="628"/>
      <c r="G9" s="628"/>
      <c r="H9" s="628"/>
      <c r="I9" s="628"/>
      <c r="J9" s="628"/>
      <c r="K9" s="628"/>
      <c r="L9" s="628"/>
      <c r="M9" s="628"/>
      <c r="N9" s="628"/>
      <c r="O9" s="628"/>
      <c r="P9" s="628"/>
      <c r="Q9" s="628"/>
      <c r="R9" s="628"/>
      <c r="S9" s="543"/>
      <c r="T9" s="543"/>
      <c r="U9" s="543"/>
      <c r="V9" s="543"/>
      <c r="W9" s="543"/>
      <c r="X9" s="543"/>
      <c r="Y9" s="544"/>
      <c r="Z9" s="418"/>
      <c r="AA9" s="543"/>
      <c r="AB9" s="543"/>
      <c r="AC9" s="418"/>
      <c r="AD9" s="543"/>
      <c r="AE9" s="545"/>
      <c r="AF9" s="418"/>
      <c r="AG9" s="543"/>
    </row>
    <row r="10" spans="1:33">
      <c r="B10" s="1059" t="s">
        <v>1146</v>
      </c>
      <c r="C10" s="1131"/>
      <c r="D10" s="1131"/>
      <c r="E10" s="1131"/>
      <c r="F10" s="1131"/>
      <c r="G10" s="1131"/>
      <c r="H10" s="1131"/>
      <c r="I10" s="1131"/>
      <c r="J10" s="1131"/>
      <c r="K10" s="1131"/>
      <c r="L10" s="1131"/>
      <c r="M10" s="1131"/>
      <c r="N10" s="1131"/>
      <c r="O10" s="1131"/>
      <c r="P10" s="1131"/>
      <c r="Q10" s="1131"/>
      <c r="R10" s="1131"/>
      <c r="S10" s="58"/>
      <c r="T10" s="58"/>
      <c r="U10" s="58"/>
      <c r="V10" s="627"/>
      <c r="W10" s="58"/>
      <c r="X10" s="58"/>
      <c r="Y10" s="407"/>
      <c r="Z10" s="34"/>
      <c r="AA10" s="58"/>
      <c r="AB10" s="58"/>
      <c r="AC10" s="34"/>
      <c r="AD10" s="58"/>
      <c r="AE10" s="336"/>
      <c r="AF10" s="34"/>
      <c r="AG10" s="58"/>
    </row>
    <row r="11" spans="1:33" s="33" customFormat="1" ht="9">
      <c r="B11" s="801"/>
      <c r="C11" s="801"/>
      <c r="D11" s="801"/>
      <c r="E11" s="801"/>
      <c r="F11" s="801"/>
      <c r="G11" s="801"/>
      <c r="H11" s="801"/>
      <c r="I11" s="801"/>
      <c r="J11" s="801"/>
      <c r="K11" s="801"/>
      <c r="L11" s="801"/>
      <c r="M11" s="801"/>
      <c r="N11" s="801"/>
      <c r="O11" s="801"/>
      <c r="P11" s="801"/>
      <c r="Q11" s="801"/>
      <c r="R11" s="801"/>
      <c r="S11" s="370"/>
      <c r="T11" s="370"/>
      <c r="U11" s="370"/>
      <c r="V11" s="370"/>
      <c r="W11" s="370"/>
      <c r="X11" s="370"/>
      <c r="Y11" s="419"/>
      <c r="Z11" s="555"/>
      <c r="AA11" s="370"/>
      <c r="AB11" s="370"/>
      <c r="AC11" s="555"/>
      <c r="AD11" s="370"/>
      <c r="AE11" s="420"/>
      <c r="AF11" s="555"/>
      <c r="AG11" s="370"/>
    </row>
    <row r="12" spans="1:33">
      <c r="B12" s="1338" t="s">
        <v>61</v>
      </c>
      <c r="C12" s="1338"/>
      <c r="D12" s="1338"/>
      <c r="E12" s="1338"/>
      <c r="F12" s="1338"/>
      <c r="G12" s="1338"/>
      <c r="H12" s="1338"/>
      <c r="I12" s="1338"/>
      <c r="J12" s="1338"/>
      <c r="K12" s="1338"/>
      <c r="L12" s="1338"/>
      <c r="M12" s="1338"/>
      <c r="N12" s="1338"/>
      <c r="O12" s="1338"/>
      <c r="P12" s="1338"/>
      <c r="Q12" s="1338"/>
      <c r="R12" s="1338"/>
      <c r="S12" s="58"/>
      <c r="T12" s="58"/>
      <c r="U12" s="58"/>
      <c r="V12" s="627"/>
      <c r="W12" s="58"/>
      <c r="X12" s="58"/>
      <c r="Y12" s="407"/>
      <c r="Z12" s="34"/>
      <c r="AA12" s="58"/>
      <c r="AB12" s="58"/>
      <c r="AC12" s="34"/>
      <c r="AD12" s="58"/>
      <c r="AE12" s="336"/>
      <c r="AF12" s="34"/>
      <c r="AG12" s="58"/>
    </row>
    <row r="13" spans="1:33" s="33" customFormat="1" ht="9">
      <c r="B13" s="802"/>
      <c r="C13" s="802"/>
      <c r="D13" s="802"/>
      <c r="E13" s="802"/>
      <c r="F13" s="802"/>
      <c r="G13" s="802"/>
      <c r="H13" s="802"/>
      <c r="I13" s="802"/>
      <c r="J13" s="802"/>
      <c r="K13" s="802"/>
      <c r="L13" s="802"/>
      <c r="M13" s="802"/>
      <c r="N13" s="802"/>
      <c r="O13" s="802"/>
      <c r="P13" s="802"/>
      <c r="Q13" s="802"/>
      <c r="R13" s="802"/>
      <c r="S13" s="370"/>
      <c r="T13" s="370"/>
      <c r="U13" s="370"/>
      <c r="V13" s="370"/>
      <c r="W13" s="370"/>
      <c r="X13" s="370"/>
      <c r="Y13" s="419"/>
      <c r="Z13" s="555"/>
      <c r="AA13" s="370"/>
      <c r="AB13" s="370"/>
      <c r="AC13" s="555"/>
      <c r="AD13" s="370"/>
      <c r="AE13" s="420"/>
      <c r="AF13" s="555"/>
      <c r="AG13" s="370"/>
    </row>
    <row r="14" spans="1:33">
      <c r="B14" s="1339" t="s">
        <v>1147</v>
      </c>
      <c r="C14" s="1338"/>
      <c r="D14" s="1338"/>
      <c r="E14" s="1338"/>
      <c r="F14" s="1338"/>
      <c r="G14" s="1338"/>
      <c r="H14" s="1338"/>
      <c r="I14" s="1338"/>
      <c r="J14" s="1338"/>
      <c r="K14" s="1338"/>
      <c r="L14" s="1338"/>
      <c r="M14" s="1338"/>
      <c r="N14" s="1338"/>
      <c r="O14" s="1338"/>
      <c r="P14" s="1338"/>
      <c r="Q14" s="1338"/>
      <c r="R14" s="1338"/>
      <c r="S14" s="58"/>
      <c r="T14" s="58"/>
      <c r="U14" s="58"/>
      <c r="V14" s="627"/>
      <c r="W14" s="58"/>
      <c r="X14" s="58"/>
      <c r="Y14" s="407"/>
      <c r="Z14" s="34"/>
      <c r="AA14" s="58"/>
      <c r="AB14" s="58"/>
      <c r="AC14" s="34"/>
      <c r="AD14" s="58"/>
      <c r="AE14" s="336"/>
      <c r="AF14" s="34"/>
      <c r="AG14" s="58"/>
    </row>
    <row r="15" spans="1:33">
      <c r="B15" s="1338"/>
      <c r="C15" s="1338"/>
      <c r="D15" s="1338"/>
      <c r="E15" s="1338"/>
      <c r="F15" s="1338"/>
      <c r="G15" s="1338"/>
      <c r="H15" s="1338"/>
      <c r="I15" s="1338"/>
      <c r="J15" s="1338"/>
      <c r="K15" s="1338"/>
      <c r="L15" s="1338"/>
      <c r="M15" s="1338"/>
      <c r="N15" s="1338"/>
      <c r="O15" s="1338"/>
      <c r="P15" s="1338"/>
      <c r="Q15" s="1338"/>
      <c r="R15" s="1338"/>
      <c r="S15" s="58"/>
      <c r="T15" s="58"/>
      <c r="U15" s="58"/>
      <c r="V15" s="627"/>
      <c r="W15" s="58"/>
      <c r="X15" s="58"/>
      <c r="Y15" s="407"/>
      <c r="Z15" s="34"/>
      <c r="AA15" s="58"/>
      <c r="AB15" s="58"/>
      <c r="AC15" s="34"/>
      <c r="AD15" s="58"/>
      <c r="AE15" s="336"/>
      <c r="AF15" s="34"/>
      <c r="AG15" s="58"/>
    </row>
    <row r="16" spans="1:33" s="33" customFormat="1" ht="9">
      <c r="B16" s="802"/>
      <c r="C16" s="802"/>
      <c r="D16" s="802"/>
      <c r="E16" s="802"/>
      <c r="F16" s="802"/>
      <c r="G16" s="802"/>
      <c r="H16" s="802"/>
      <c r="I16" s="802"/>
      <c r="J16" s="802"/>
      <c r="K16" s="802"/>
      <c r="L16" s="802"/>
      <c r="M16" s="802"/>
      <c r="N16" s="802"/>
      <c r="O16" s="802"/>
      <c r="P16" s="802"/>
      <c r="Q16" s="802"/>
      <c r="R16" s="802"/>
      <c r="S16" s="370"/>
      <c r="T16" s="370"/>
      <c r="U16" s="370"/>
      <c r="V16" s="370"/>
      <c r="W16" s="370"/>
      <c r="X16" s="370"/>
      <c r="Y16" s="419"/>
      <c r="Z16" s="555"/>
      <c r="AA16" s="370"/>
      <c r="AB16" s="370"/>
      <c r="AC16" s="555"/>
      <c r="AD16" s="370"/>
      <c r="AE16" s="420"/>
      <c r="AF16" s="555"/>
      <c r="AG16" s="370"/>
    </row>
    <row r="17" spans="2:33">
      <c r="B17" s="1338" t="s">
        <v>183</v>
      </c>
      <c r="C17" s="1338"/>
      <c r="D17" s="1338"/>
      <c r="E17" s="1338"/>
      <c r="F17" s="1338"/>
      <c r="G17" s="1338"/>
      <c r="H17" s="1338"/>
      <c r="I17" s="1338"/>
      <c r="J17" s="1338"/>
      <c r="K17" s="1338"/>
      <c r="L17" s="1338"/>
      <c r="M17" s="1338"/>
      <c r="N17" s="1338"/>
      <c r="O17" s="1338"/>
      <c r="P17" s="1338"/>
      <c r="Q17" s="1338"/>
      <c r="R17" s="1338"/>
      <c r="S17" s="58"/>
      <c r="T17" s="58"/>
      <c r="U17" s="58"/>
      <c r="V17" s="627"/>
      <c r="W17" s="58"/>
      <c r="X17" s="58"/>
      <c r="Y17" s="407"/>
      <c r="Z17" s="34"/>
      <c r="AA17" s="58"/>
      <c r="AB17" s="58"/>
      <c r="AC17" s="34"/>
      <c r="AD17" s="58"/>
      <c r="AE17" s="336"/>
      <c r="AF17" s="34"/>
      <c r="AG17" s="58"/>
    </row>
    <row r="18" spans="2:33" s="33" customFormat="1" ht="9">
      <c r="B18" s="631"/>
      <c r="C18" s="631"/>
      <c r="D18" s="631"/>
      <c r="E18" s="631"/>
      <c r="F18" s="631"/>
      <c r="G18" s="631"/>
      <c r="H18" s="631"/>
      <c r="I18" s="631"/>
      <c r="J18" s="631"/>
      <c r="K18" s="631"/>
      <c r="L18" s="631"/>
      <c r="M18" s="631"/>
      <c r="N18" s="631"/>
      <c r="O18" s="631"/>
      <c r="P18" s="631"/>
      <c r="Q18" s="631"/>
      <c r="R18" s="631"/>
      <c r="S18" s="370"/>
      <c r="T18" s="370"/>
      <c r="U18" s="370"/>
      <c r="V18" s="370"/>
      <c r="W18" s="370"/>
      <c r="X18" s="370"/>
      <c r="Y18" s="419"/>
      <c r="Z18" s="555"/>
      <c r="AA18" s="370"/>
      <c r="AB18" s="370"/>
      <c r="AC18" s="555"/>
      <c r="AD18" s="370"/>
      <c r="AE18" s="420"/>
      <c r="AF18" s="555"/>
      <c r="AG18" s="370"/>
    </row>
    <row r="19" spans="2:33" s="302" customFormat="1">
      <c r="B19" s="629" t="s">
        <v>1133</v>
      </c>
      <c r="C19" s="626"/>
      <c r="D19" s="626"/>
      <c r="E19" s="626"/>
      <c r="F19" s="626"/>
      <c r="G19" s="626"/>
      <c r="H19" s="626"/>
      <c r="I19" s="626"/>
      <c r="J19" s="626"/>
      <c r="K19" s="626"/>
      <c r="L19" s="626"/>
      <c r="M19" s="626"/>
      <c r="N19" s="626"/>
      <c r="O19" s="626"/>
      <c r="P19" s="626"/>
      <c r="Q19" s="626"/>
      <c r="R19" s="626"/>
      <c r="S19" s="306"/>
      <c r="T19" s="306"/>
      <c r="U19" s="306"/>
      <c r="V19" s="306"/>
      <c r="W19" s="306"/>
      <c r="X19" s="306"/>
      <c r="Y19" s="408"/>
      <c r="Z19" s="34"/>
      <c r="AA19" s="306"/>
      <c r="AB19" s="306"/>
      <c r="AC19" s="34"/>
      <c r="AD19" s="306"/>
      <c r="AE19" s="336"/>
      <c r="AF19" s="34"/>
      <c r="AG19" s="306"/>
    </row>
    <row r="20" spans="2:33" s="302" customFormat="1" ht="8.25" customHeight="1">
      <c r="B20" s="626"/>
      <c r="C20" s="626"/>
      <c r="D20" s="626"/>
      <c r="E20" s="626"/>
      <c r="F20" s="626"/>
      <c r="G20" s="626"/>
      <c r="H20" s="626"/>
      <c r="I20" s="626"/>
      <c r="J20" s="626"/>
      <c r="K20" s="626"/>
      <c r="L20" s="626"/>
      <c r="M20" s="626"/>
      <c r="N20" s="626"/>
      <c r="O20" s="626"/>
      <c r="P20" s="626"/>
      <c r="Q20" s="626"/>
      <c r="R20" s="626"/>
      <c r="S20" s="306"/>
      <c r="T20" s="306"/>
      <c r="U20" s="306"/>
      <c r="V20" s="306"/>
      <c r="W20" s="306"/>
      <c r="X20" s="306"/>
      <c r="Y20" s="408"/>
      <c r="Z20" s="34"/>
      <c r="AA20" s="306"/>
      <c r="AB20" s="306"/>
      <c r="AC20" s="34"/>
      <c r="AD20" s="306"/>
      <c r="AE20" s="336"/>
      <c r="AF20" s="34"/>
      <c r="AG20" s="306"/>
    </row>
    <row r="21" spans="2:33" s="302" customFormat="1">
      <c r="B21" s="630" t="s">
        <v>1150</v>
      </c>
      <c r="C21" s="626"/>
      <c r="D21" s="626"/>
      <c r="E21" s="626"/>
      <c r="F21" s="626"/>
      <c r="G21" s="626"/>
      <c r="H21" s="626"/>
      <c r="I21" s="626"/>
      <c r="J21" s="626"/>
      <c r="K21" s="626"/>
      <c r="L21" s="626"/>
      <c r="M21" s="626"/>
      <c r="N21" s="626"/>
      <c r="O21" s="626"/>
      <c r="P21" s="626"/>
      <c r="Q21" s="626"/>
      <c r="R21" s="626"/>
      <c r="S21" s="306"/>
      <c r="T21" s="306"/>
      <c r="U21" s="306"/>
      <c r="V21" s="306"/>
      <c r="W21" s="306"/>
      <c r="X21" s="306"/>
      <c r="Y21" s="408"/>
      <c r="Z21" s="34"/>
      <c r="AA21" s="306"/>
      <c r="AB21" s="306"/>
      <c r="AC21" s="34"/>
      <c r="AD21" s="306"/>
      <c r="AE21" s="336"/>
      <c r="AF21" s="34"/>
      <c r="AG21" s="306"/>
    </row>
    <row r="22" spans="2:33" s="33" customFormat="1" ht="9.75" customHeight="1">
      <c r="B22" s="631"/>
      <c r="C22" s="631"/>
      <c r="D22" s="631"/>
      <c r="E22" s="631"/>
      <c r="F22" s="631"/>
      <c r="G22" s="631"/>
      <c r="H22" s="631"/>
      <c r="I22" s="631"/>
      <c r="J22" s="631"/>
      <c r="K22" s="631"/>
      <c r="L22" s="631"/>
      <c r="M22" s="631"/>
      <c r="N22" s="631"/>
      <c r="O22" s="631"/>
      <c r="P22" s="631"/>
      <c r="Q22" s="631"/>
      <c r="R22" s="631"/>
      <c r="S22" s="370"/>
      <c r="T22" s="370"/>
      <c r="U22" s="370"/>
      <c r="V22" s="370"/>
      <c r="W22" s="370"/>
      <c r="X22" s="370"/>
      <c r="Y22" s="419"/>
      <c r="Z22" s="555"/>
      <c r="AA22" s="370"/>
      <c r="AB22" s="370"/>
      <c r="AC22" s="555"/>
      <c r="AD22" s="370"/>
      <c r="AE22" s="420"/>
      <c r="AF22" s="555"/>
      <c r="AG22" s="370"/>
    </row>
    <row r="23" spans="2:33">
      <c r="B23" s="1090" t="s">
        <v>184</v>
      </c>
      <c r="C23" s="1090"/>
      <c r="D23" s="1090"/>
      <c r="E23" s="1090"/>
      <c r="F23" s="1090"/>
      <c r="G23" s="1090"/>
      <c r="H23" s="1090"/>
      <c r="I23" s="1090"/>
      <c r="J23" s="1090"/>
      <c r="K23" s="1090"/>
      <c r="L23" s="1090"/>
      <c r="M23" s="1090"/>
      <c r="N23" s="1090"/>
      <c r="O23" s="1090"/>
      <c r="P23" s="1090"/>
      <c r="Q23" s="1090"/>
      <c r="R23" s="1090"/>
      <c r="S23" s="58"/>
      <c r="T23" s="58"/>
      <c r="U23" s="58"/>
      <c r="V23" s="627"/>
      <c r="W23" s="58"/>
      <c r="X23" s="58"/>
      <c r="Y23" s="407"/>
      <c r="Z23" s="34"/>
      <c r="AA23" s="58"/>
      <c r="AB23" s="58"/>
      <c r="AC23" s="34"/>
      <c r="AD23" s="58"/>
      <c r="AE23" s="336"/>
      <c r="AF23" s="34"/>
      <c r="AG23" s="58"/>
    </row>
    <row r="24" spans="2:33" s="33" customFormat="1" ht="9">
      <c r="B24" s="631"/>
      <c r="C24" s="631"/>
      <c r="D24" s="631"/>
      <c r="E24" s="631"/>
      <c r="F24" s="631"/>
      <c r="G24" s="631"/>
      <c r="H24" s="631"/>
      <c r="I24" s="631"/>
      <c r="J24" s="631"/>
      <c r="K24" s="631"/>
      <c r="L24" s="631"/>
      <c r="M24" s="631"/>
      <c r="N24" s="631"/>
      <c r="O24" s="631"/>
      <c r="P24" s="631"/>
      <c r="Q24" s="631"/>
      <c r="R24" s="631"/>
      <c r="S24" s="370"/>
      <c r="T24" s="370"/>
      <c r="U24" s="370"/>
      <c r="V24" s="370"/>
      <c r="W24" s="370"/>
      <c r="X24" s="370"/>
      <c r="Y24" s="419"/>
      <c r="Z24" s="34"/>
      <c r="AA24" s="370"/>
      <c r="AB24" s="370"/>
      <c r="AC24" s="34"/>
      <c r="AD24" s="370"/>
      <c r="AE24" s="420"/>
      <c r="AF24" s="34"/>
      <c r="AG24" s="370"/>
    </row>
    <row r="25" spans="2:33" ht="27.75" customHeight="1">
      <c r="B25" s="1059" t="s">
        <v>1148</v>
      </c>
      <c r="C25" s="1131"/>
      <c r="D25" s="1131"/>
      <c r="E25" s="1131"/>
      <c r="F25" s="1131"/>
      <c r="G25" s="1131"/>
      <c r="H25" s="1131"/>
      <c r="I25" s="1131"/>
      <c r="J25" s="1131"/>
      <c r="K25" s="1131"/>
      <c r="L25" s="1131"/>
      <c r="M25" s="1131"/>
      <c r="N25" s="1131"/>
      <c r="O25" s="1131"/>
      <c r="P25" s="1131"/>
      <c r="Q25" s="1131"/>
      <c r="R25" s="1131"/>
      <c r="S25" s="58"/>
      <c r="T25" s="58"/>
      <c r="U25" s="58"/>
      <c r="V25" s="627"/>
      <c r="W25" s="58"/>
      <c r="X25" s="58"/>
      <c r="Y25" s="407"/>
      <c r="Z25" s="34"/>
      <c r="AA25" s="58"/>
      <c r="AB25" s="58"/>
      <c r="AC25" s="34"/>
      <c r="AD25" s="58"/>
      <c r="AE25" s="336"/>
      <c r="AF25" s="34"/>
      <c r="AG25" s="58"/>
    </row>
    <row r="26" spans="2:33" s="33" customFormat="1" ht="9.75" customHeight="1">
      <c r="B26" s="631"/>
      <c r="C26" s="631"/>
      <c r="D26" s="631"/>
      <c r="E26" s="631"/>
      <c r="F26" s="631"/>
      <c r="G26" s="631"/>
      <c r="H26" s="631"/>
      <c r="I26" s="631"/>
      <c r="J26" s="631"/>
      <c r="K26" s="631"/>
      <c r="L26" s="631"/>
      <c r="M26" s="631"/>
      <c r="N26" s="631"/>
      <c r="O26" s="631"/>
      <c r="P26" s="631"/>
      <c r="Q26" s="631"/>
      <c r="R26" s="631"/>
      <c r="S26" s="370"/>
      <c r="T26" s="370"/>
      <c r="U26" s="370"/>
      <c r="V26" s="370"/>
      <c r="W26" s="370"/>
      <c r="X26" s="370"/>
      <c r="Y26" s="419"/>
      <c r="Z26" s="555"/>
      <c r="AA26" s="370"/>
      <c r="AB26" s="370"/>
      <c r="AC26" s="555"/>
      <c r="AD26" s="370"/>
      <c r="AE26" s="420"/>
      <c r="AF26" s="555"/>
      <c r="AG26" s="370"/>
    </row>
    <row r="27" spans="2:33">
      <c r="B27" s="952" t="s">
        <v>185</v>
      </c>
      <c r="C27" s="951"/>
      <c r="D27" s="951"/>
      <c r="E27" s="951"/>
      <c r="F27" s="951"/>
      <c r="G27" s="951"/>
      <c r="H27" s="951"/>
      <c r="I27" s="951"/>
      <c r="J27" s="951"/>
      <c r="K27" s="951"/>
      <c r="L27" s="951"/>
      <c r="M27" s="951"/>
      <c r="N27" s="951"/>
      <c r="O27" s="951"/>
      <c r="P27" s="951"/>
      <c r="Q27" s="951"/>
      <c r="R27" s="951"/>
      <c r="S27" s="58"/>
      <c r="T27" s="58"/>
      <c r="U27" s="58"/>
      <c r="V27" s="627"/>
      <c r="W27" s="58"/>
      <c r="X27" s="58"/>
      <c r="Y27" s="407"/>
      <c r="Z27" s="34"/>
      <c r="AA27" s="58"/>
      <c r="AB27" s="58"/>
      <c r="AC27" s="34"/>
      <c r="AD27" s="58"/>
      <c r="AE27" s="336"/>
      <c r="AF27" s="34"/>
      <c r="AG27" s="58"/>
    </row>
    <row r="28" spans="2:33" s="214" customFormat="1" ht="7">
      <c r="B28" s="628"/>
      <c r="C28" s="628"/>
      <c r="D28" s="628"/>
      <c r="E28" s="628"/>
      <c r="F28" s="628"/>
      <c r="G28" s="628"/>
      <c r="H28" s="628"/>
      <c r="I28" s="628"/>
      <c r="J28" s="628"/>
      <c r="K28" s="628"/>
      <c r="L28" s="628"/>
      <c r="M28" s="628"/>
      <c r="N28" s="628"/>
      <c r="O28" s="628"/>
      <c r="P28" s="628"/>
      <c r="Q28" s="628"/>
      <c r="R28" s="628"/>
      <c r="S28" s="543"/>
      <c r="T28" s="543"/>
      <c r="U28" s="543"/>
      <c r="V28" s="543"/>
      <c r="W28" s="543"/>
      <c r="X28" s="543"/>
      <c r="Y28" s="544"/>
      <c r="Z28" s="418"/>
      <c r="AA28" s="543"/>
      <c r="AB28" s="543"/>
      <c r="AC28" s="418"/>
      <c r="AD28" s="543"/>
      <c r="AE28" s="545"/>
      <c r="AF28" s="418"/>
      <c r="AG28" s="543"/>
    </row>
    <row r="29" spans="2:33">
      <c r="B29" s="1073" t="s">
        <v>1674</v>
      </c>
      <c r="C29" s="1073"/>
      <c r="D29" s="1073"/>
      <c r="E29" s="1073"/>
      <c r="F29" s="1073"/>
      <c r="G29" s="1073"/>
      <c r="H29" s="1073"/>
      <c r="I29" s="1073"/>
      <c r="J29" s="1073"/>
      <c r="K29" s="1073"/>
      <c r="L29" s="1073"/>
      <c r="M29" s="1073"/>
      <c r="N29" s="1073"/>
      <c r="O29" s="1073"/>
      <c r="P29" s="1073"/>
      <c r="Q29" s="1073"/>
      <c r="R29" s="1073"/>
      <c r="S29" s="58"/>
      <c r="T29" s="58"/>
      <c r="U29" s="58"/>
      <c r="V29" s="627"/>
      <c r="W29" s="58"/>
      <c r="X29" s="58"/>
      <c r="Y29" s="407"/>
      <c r="Z29" s="34"/>
      <c r="AA29" s="58"/>
      <c r="AB29" s="58"/>
      <c r="AC29" s="34"/>
      <c r="AD29" s="58"/>
      <c r="AE29" s="336"/>
      <c r="AF29" s="34"/>
      <c r="AG29" s="58"/>
    </row>
    <row r="30" spans="2:33" ht="17.25" customHeight="1">
      <c r="B30" s="1073"/>
      <c r="C30" s="1073"/>
      <c r="D30" s="1073"/>
      <c r="E30" s="1073"/>
      <c r="F30" s="1073"/>
      <c r="G30" s="1073"/>
      <c r="H30" s="1073"/>
      <c r="I30" s="1073"/>
      <c r="J30" s="1073"/>
      <c r="K30" s="1073"/>
      <c r="L30" s="1073"/>
      <c r="M30" s="1073"/>
      <c r="N30" s="1073"/>
      <c r="O30" s="1073"/>
      <c r="P30" s="1073"/>
      <c r="Q30" s="1073"/>
      <c r="R30" s="1073"/>
      <c r="S30" s="58"/>
      <c r="T30" s="58"/>
      <c r="U30" s="58"/>
      <c r="V30" s="627"/>
      <c r="W30" s="58"/>
      <c r="X30" s="58"/>
      <c r="Y30" s="407"/>
      <c r="Z30" s="34"/>
      <c r="AA30" s="58"/>
      <c r="AB30" s="58"/>
      <c r="AC30" s="34"/>
      <c r="AD30" s="58"/>
      <c r="AE30" s="336"/>
      <c r="AF30" s="34"/>
      <c r="AG30" s="58"/>
    </row>
    <row r="31" spans="2:33" s="33" customFormat="1" ht="9">
      <c r="B31" s="631"/>
      <c r="C31" s="631"/>
      <c r="D31" s="631"/>
      <c r="E31" s="631"/>
      <c r="F31" s="631"/>
      <c r="G31" s="631"/>
      <c r="H31" s="631"/>
      <c r="I31" s="631"/>
      <c r="J31" s="631"/>
      <c r="K31" s="631"/>
      <c r="L31" s="631"/>
      <c r="M31" s="631"/>
      <c r="N31" s="631"/>
      <c r="O31" s="631"/>
      <c r="P31" s="631"/>
      <c r="Q31" s="631"/>
      <c r="R31" s="631"/>
      <c r="S31" s="370"/>
      <c r="T31" s="370"/>
      <c r="U31" s="370"/>
      <c r="V31" s="370"/>
      <c r="W31" s="370"/>
      <c r="X31" s="370"/>
      <c r="Y31" s="419"/>
      <c r="Z31" s="555"/>
      <c r="AA31" s="370"/>
      <c r="AB31" s="370"/>
      <c r="AC31" s="555"/>
      <c r="AD31" s="370"/>
      <c r="AE31" s="420"/>
      <c r="AF31" s="555"/>
      <c r="AG31" s="370"/>
    </row>
    <row r="32" spans="2:33">
      <c r="B32" s="1059" t="s">
        <v>1299</v>
      </c>
      <c r="C32" s="1131"/>
      <c r="D32" s="1131"/>
      <c r="E32" s="1131"/>
      <c r="F32" s="1131"/>
      <c r="G32" s="1131"/>
      <c r="H32" s="1131"/>
      <c r="I32" s="1131"/>
      <c r="J32" s="1131"/>
      <c r="K32" s="1131"/>
      <c r="L32" s="1131"/>
      <c r="M32" s="1131"/>
      <c r="N32" s="1131"/>
      <c r="O32" s="1131"/>
      <c r="P32" s="1131"/>
      <c r="Q32" s="1131"/>
      <c r="R32" s="1131"/>
      <c r="S32" s="58"/>
      <c r="T32" s="58"/>
      <c r="U32" s="58"/>
      <c r="V32" s="627"/>
      <c r="W32" s="58"/>
      <c r="X32" s="58"/>
      <c r="Y32" s="407"/>
      <c r="Z32" s="34"/>
      <c r="AA32" s="58"/>
      <c r="AB32" s="58"/>
      <c r="AC32" s="34"/>
      <c r="AD32" s="58"/>
      <c r="AE32" s="336"/>
      <c r="AF32" s="34"/>
      <c r="AG32" s="58"/>
    </row>
    <row r="33" spans="1:38" s="33" customFormat="1" ht="9">
      <c r="B33" s="631"/>
      <c r="C33" s="631"/>
      <c r="D33" s="631"/>
      <c r="E33" s="631"/>
      <c r="F33" s="631"/>
      <c r="G33" s="631"/>
      <c r="H33" s="631"/>
      <c r="I33" s="631"/>
      <c r="J33" s="631"/>
      <c r="K33" s="631"/>
      <c r="L33" s="631"/>
      <c r="M33" s="631"/>
      <c r="N33" s="631"/>
      <c r="O33" s="631"/>
      <c r="P33" s="631"/>
      <c r="Q33" s="631"/>
      <c r="R33" s="631"/>
      <c r="S33" s="370"/>
      <c r="T33" s="370"/>
      <c r="U33" s="370"/>
      <c r="V33" s="370"/>
      <c r="W33" s="370"/>
      <c r="X33" s="370"/>
      <c r="Y33" s="419"/>
      <c r="Z33" s="555"/>
      <c r="AA33" s="370"/>
      <c r="AB33" s="370"/>
      <c r="AC33" s="555"/>
      <c r="AD33" s="370"/>
      <c r="AE33" s="420"/>
      <c r="AF33" s="555"/>
      <c r="AG33" s="370"/>
    </row>
    <row r="34" spans="1:38" s="208" customFormat="1">
      <c r="B34" s="1090" t="s">
        <v>1101</v>
      </c>
      <c r="C34" s="1090"/>
      <c r="D34" s="1090"/>
      <c r="E34" s="1090"/>
      <c r="F34" s="625"/>
      <c r="G34" s="625"/>
      <c r="H34" s="625"/>
      <c r="I34" s="625"/>
      <c r="J34" s="625"/>
      <c r="K34" s="625"/>
      <c r="L34" s="625"/>
      <c r="M34" s="625"/>
      <c r="N34" s="625"/>
      <c r="O34" s="625"/>
      <c r="P34" s="625"/>
      <c r="Q34" s="625"/>
      <c r="R34" s="625"/>
      <c r="S34" s="263"/>
      <c r="T34" s="263"/>
      <c r="U34" s="263"/>
      <c r="V34" s="625"/>
      <c r="W34" s="263"/>
      <c r="X34" s="263"/>
      <c r="Y34" s="409"/>
      <c r="Z34" s="547"/>
      <c r="AA34" s="263"/>
      <c r="AB34" s="263"/>
      <c r="AC34" s="547"/>
      <c r="AD34" s="263"/>
      <c r="AE34" s="546"/>
      <c r="AF34" s="547"/>
      <c r="AG34" s="263"/>
    </row>
    <row r="35" spans="1:38" s="208" customFormat="1" ht="12.75" customHeight="1">
      <c r="A35" s="190"/>
      <c r="B35" s="1059" t="s">
        <v>1245</v>
      </c>
      <c r="C35" s="1059"/>
      <c r="D35" s="1059"/>
      <c r="E35" s="1059"/>
      <c r="F35" s="1059"/>
      <c r="G35" s="1059"/>
      <c r="H35" s="1059"/>
      <c r="I35" s="1059"/>
      <c r="J35" s="1059"/>
      <c r="K35" s="1059"/>
      <c r="L35" s="1059"/>
      <c r="M35" s="1059"/>
      <c r="N35" s="1059"/>
      <c r="O35" s="1059"/>
      <c r="P35" s="1059"/>
      <c r="Q35" s="1059"/>
      <c r="R35" s="1059"/>
    </row>
    <row r="36" spans="1:38" s="208" customFormat="1" ht="12.75" customHeight="1">
      <c r="A36" s="190"/>
      <c r="B36" s="1059"/>
      <c r="C36" s="1059"/>
      <c r="D36" s="1059"/>
      <c r="E36" s="1059"/>
      <c r="F36" s="1059"/>
      <c r="G36" s="1059"/>
      <c r="H36" s="1059"/>
      <c r="I36" s="1059"/>
      <c r="J36" s="1059"/>
      <c r="K36" s="1059"/>
      <c r="L36" s="1059"/>
      <c r="M36" s="1059"/>
      <c r="N36" s="1059"/>
      <c r="O36" s="1059"/>
      <c r="P36" s="1059"/>
      <c r="Q36" s="1059"/>
      <c r="R36" s="1059"/>
    </row>
    <row r="37" spans="1:38" s="208" customFormat="1">
      <c r="A37" s="190"/>
      <c r="B37" s="1059"/>
      <c r="C37" s="1059"/>
      <c r="D37" s="1059"/>
      <c r="E37" s="1059"/>
      <c r="F37" s="1059"/>
      <c r="G37" s="1059"/>
      <c r="H37" s="1059"/>
      <c r="I37" s="1059"/>
      <c r="J37" s="1059"/>
      <c r="K37" s="1059"/>
      <c r="L37" s="1059"/>
      <c r="M37" s="1059"/>
      <c r="N37" s="1059"/>
      <c r="O37" s="1059"/>
      <c r="P37" s="1059"/>
      <c r="Q37" s="1059"/>
      <c r="R37" s="1059"/>
    </row>
    <row r="38" spans="1:38" s="214" customFormat="1" ht="7">
      <c r="A38" s="417"/>
      <c r="B38" s="1059"/>
      <c r="C38" s="1059"/>
      <c r="D38" s="1059"/>
      <c r="E38" s="1059"/>
      <c r="F38" s="1059"/>
      <c r="G38" s="1059"/>
      <c r="H38" s="1059"/>
      <c r="I38" s="1059"/>
      <c r="J38" s="1059"/>
      <c r="K38" s="1059"/>
      <c r="L38" s="1059"/>
      <c r="M38" s="1059"/>
      <c r="N38" s="1059"/>
      <c r="O38" s="1059"/>
      <c r="P38" s="1059"/>
      <c r="Q38" s="1059"/>
      <c r="R38" s="1059"/>
    </row>
    <row r="39" spans="1:38" s="208" customFormat="1">
      <c r="A39" s="190"/>
      <c r="B39" s="1128" t="s">
        <v>1151</v>
      </c>
      <c r="C39" s="1128"/>
      <c r="D39" s="1128"/>
      <c r="E39" s="1128"/>
      <c r="F39" s="1128"/>
      <c r="G39" s="1128"/>
      <c r="H39" s="1128"/>
      <c r="I39" s="1128"/>
      <c r="J39" s="1128"/>
      <c r="K39" s="1128"/>
      <c r="L39" s="1128"/>
      <c r="M39" s="1128"/>
      <c r="N39" s="1128"/>
      <c r="O39" s="1128"/>
      <c r="P39" s="1128"/>
      <c r="Q39" s="1128"/>
      <c r="R39" s="1128"/>
    </row>
    <row r="40" spans="1:38" s="214" customFormat="1" ht="5.25" customHeight="1">
      <c r="A40" s="417"/>
      <c r="B40" s="1128"/>
      <c r="C40" s="1128"/>
      <c r="D40" s="1128"/>
      <c r="E40" s="1128"/>
      <c r="F40" s="1128"/>
      <c r="G40" s="1128"/>
      <c r="H40" s="1128"/>
      <c r="I40" s="1128"/>
      <c r="J40" s="1128"/>
      <c r="K40" s="1128"/>
      <c r="L40" s="1128"/>
      <c r="M40" s="1128"/>
      <c r="N40" s="1128"/>
      <c r="O40" s="1128"/>
      <c r="P40" s="1128"/>
      <c r="Q40" s="1128"/>
      <c r="R40" s="1128"/>
    </row>
    <row r="41" spans="1:38" s="214" customFormat="1" ht="9" customHeight="1">
      <c r="A41" s="417"/>
      <c r="B41" s="624"/>
      <c r="C41" s="624"/>
      <c r="D41" s="624"/>
      <c r="E41" s="624"/>
      <c r="F41" s="624"/>
      <c r="G41" s="624"/>
      <c r="H41" s="624"/>
      <c r="I41" s="624"/>
      <c r="J41" s="624"/>
      <c r="K41" s="624"/>
      <c r="L41" s="624"/>
      <c r="M41" s="624"/>
      <c r="N41" s="624"/>
      <c r="O41" s="624"/>
      <c r="P41" s="624"/>
      <c r="Q41" s="624"/>
      <c r="R41" s="574"/>
    </row>
    <row r="42" spans="1:38">
      <c r="B42" s="1090" t="s">
        <v>499</v>
      </c>
      <c r="C42" s="1090"/>
      <c r="D42" s="1090"/>
      <c r="E42" s="1090"/>
      <c r="F42" s="627"/>
      <c r="G42" s="627"/>
      <c r="H42" s="627"/>
      <c r="I42" s="627"/>
      <c r="J42" s="627"/>
      <c r="K42" s="627"/>
      <c r="L42" s="627"/>
      <c r="M42" s="627"/>
      <c r="N42" s="627"/>
      <c r="O42" s="627"/>
      <c r="P42" s="627"/>
      <c r="Q42" s="627"/>
      <c r="R42" s="627"/>
      <c r="S42" s="58"/>
      <c r="T42" s="58"/>
      <c r="U42" s="58"/>
      <c r="V42" s="627"/>
      <c r="W42" s="58"/>
      <c r="X42" s="58"/>
      <c r="Y42" s="407"/>
      <c r="Z42" s="34"/>
      <c r="AA42" s="58"/>
      <c r="AB42" s="58"/>
      <c r="AC42" s="34"/>
      <c r="AD42" s="58"/>
      <c r="AE42" s="336"/>
      <c r="AF42" s="34"/>
      <c r="AG42" s="58"/>
    </row>
    <row r="43" spans="1:38" s="214" customFormat="1" ht="7">
      <c r="B43" s="628"/>
      <c r="C43" s="628"/>
      <c r="D43" s="628"/>
      <c r="E43" s="628"/>
      <c r="F43" s="628"/>
      <c r="G43" s="628"/>
      <c r="H43" s="628"/>
      <c r="I43" s="628"/>
      <c r="J43" s="628"/>
      <c r="K43" s="628"/>
      <c r="L43" s="628"/>
      <c r="M43" s="628"/>
      <c r="N43" s="628"/>
      <c r="O43" s="628"/>
      <c r="P43" s="628"/>
      <c r="Q43" s="628"/>
      <c r="R43" s="628"/>
      <c r="S43" s="543"/>
      <c r="T43" s="543"/>
      <c r="U43" s="543"/>
      <c r="V43" s="543"/>
      <c r="W43" s="543"/>
      <c r="X43" s="543"/>
      <c r="Y43" s="544"/>
      <c r="Z43" s="418"/>
      <c r="AA43" s="543"/>
      <c r="AB43" s="543"/>
      <c r="AC43" s="418"/>
      <c r="AD43" s="543"/>
      <c r="AE43" s="545"/>
      <c r="AF43" s="418"/>
      <c r="AG43" s="543"/>
    </row>
    <row r="44" spans="1:38">
      <c r="B44" s="1073" t="s">
        <v>1159</v>
      </c>
      <c r="C44" s="1073"/>
      <c r="D44" s="1073"/>
      <c r="E44" s="1073"/>
      <c r="F44" s="1073"/>
      <c r="G44" s="1073"/>
      <c r="H44" s="1073"/>
      <c r="I44" s="1073"/>
      <c r="J44" s="1073"/>
      <c r="K44" s="1073"/>
      <c r="L44" s="1073"/>
      <c r="M44" s="1073"/>
      <c r="N44" s="1073"/>
      <c r="O44" s="1073"/>
      <c r="P44" s="1073"/>
      <c r="Q44" s="1073"/>
      <c r="R44" s="1073"/>
      <c r="S44" s="58"/>
      <c r="T44" s="58"/>
      <c r="U44" s="58"/>
      <c r="V44" s="627"/>
      <c r="W44" s="58"/>
      <c r="X44" s="58"/>
      <c r="Y44" s="407"/>
      <c r="Z44" s="34"/>
      <c r="AA44" s="58"/>
      <c r="AB44" s="58"/>
      <c r="AC44" s="34"/>
      <c r="AD44" s="58"/>
      <c r="AE44" s="336"/>
      <c r="AF44" s="34"/>
      <c r="AG44" s="58"/>
    </row>
    <row r="45" spans="1:38">
      <c r="B45" s="263"/>
      <c r="C45" s="263"/>
      <c r="D45" s="263"/>
      <c r="E45" s="263"/>
      <c r="F45" s="263"/>
      <c r="G45" s="263"/>
      <c r="H45" s="263"/>
      <c r="I45" s="263"/>
      <c r="J45" s="263"/>
      <c r="K45" s="263"/>
      <c r="L45" s="263"/>
      <c r="M45" s="263"/>
      <c r="N45" s="263"/>
      <c r="O45" s="263"/>
      <c r="P45" s="263"/>
      <c r="Q45" s="263"/>
      <c r="R45" s="263"/>
      <c r="S45" s="263"/>
      <c r="T45" s="263"/>
      <c r="U45" s="263"/>
      <c r="V45" s="625"/>
      <c r="W45" s="263"/>
      <c r="X45" s="263"/>
      <c r="Y45" s="409"/>
      <c r="AA45" s="263"/>
      <c r="AB45" s="263"/>
      <c r="AD45" s="263"/>
      <c r="AE45" s="336"/>
      <c r="AG45" s="263"/>
    </row>
    <row r="46" spans="1:38">
      <c r="A46" s="190" t="s">
        <v>122</v>
      </c>
      <c r="W46" s="336"/>
      <c r="X46" s="336"/>
      <c r="Y46" s="1321" t="s">
        <v>748</v>
      </c>
      <c r="Z46" s="1322"/>
      <c r="AA46" s="336"/>
      <c r="AB46" s="1317" t="s">
        <v>749</v>
      </c>
      <c r="AC46" s="1322"/>
      <c r="AD46" s="336"/>
      <c r="AE46" s="1319" t="s">
        <v>750</v>
      </c>
      <c r="AF46" s="1322"/>
      <c r="AG46" s="336"/>
    </row>
    <row r="47" spans="1:38" s="63" customFormat="1" ht="24">
      <c r="A47" s="497" t="e">
        <f>#REF!+1</f>
        <v>#REF!</v>
      </c>
      <c r="B47" s="1337" t="s">
        <v>1295</v>
      </c>
      <c r="C47" s="1337"/>
      <c r="D47" s="1337"/>
      <c r="E47" s="1337"/>
      <c r="F47" s="1337"/>
      <c r="G47" s="1337"/>
      <c r="H47" s="1337"/>
      <c r="I47" s="1337"/>
      <c r="J47" s="1337"/>
      <c r="K47" s="1337"/>
      <c r="L47" s="1337"/>
      <c r="M47" s="1337"/>
      <c r="N47" s="1337"/>
      <c r="O47" s="1337"/>
      <c r="P47" s="1337"/>
      <c r="Q47" s="1337"/>
      <c r="R47" s="1337"/>
      <c r="S47" s="1337"/>
      <c r="T47" s="588"/>
      <c r="U47" s="588"/>
      <c r="V47" s="588"/>
      <c r="W47" s="337"/>
      <c r="X47" s="192" t="s">
        <v>1294</v>
      </c>
      <c r="Y47" s="1315" t="s">
        <v>764</v>
      </c>
      <c r="Z47" s="1316"/>
      <c r="AA47" s="337"/>
      <c r="AB47" s="1315" t="s">
        <v>762</v>
      </c>
      <c r="AC47" s="1316"/>
      <c r="AD47" s="337"/>
      <c r="AE47" s="1315" t="s">
        <v>763</v>
      </c>
      <c r="AF47" s="1316"/>
      <c r="AG47" s="337"/>
      <c r="AH47" s="1324" t="s">
        <v>288</v>
      </c>
      <c r="AI47" s="1325"/>
      <c r="AJ47" s="8"/>
      <c r="AK47" s="1324" t="s">
        <v>289</v>
      </c>
      <c r="AL47" s="1325"/>
    </row>
    <row r="48" spans="1:38" ht="24">
      <c r="A48" s="25"/>
      <c r="B48" s="215" t="s">
        <v>554</v>
      </c>
      <c r="C48" s="182">
        <v>1990</v>
      </c>
      <c r="D48" s="182">
        <f>C48+1</f>
        <v>1991</v>
      </c>
      <c r="E48" s="182">
        <f t="shared" ref="E48:S48" si="0">D48+1</f>
        <v>1992</v>
      </c>
      <c r="F48" s="182">
        <f t="shared" si="0"/>
        <v>1993</v>
      </c>
      <c r="G48" s="182">
        <f t="shared" si="0"/>
        <v>1994</v>
      </c>
      <c r="H48" s="182">
        <f t="shared" si="0"/>
        <v>1995</v>
      </c>
      <c r="I48" s="182">
        <f t="shared" si="0"/>
        <v>1996</v>
      </c>
      <c r="J48" s="182">
        <f t="shared" si="0"/>
        <v>1997</v>
      </c>
      <c r="K48" s="182">
        <f t="shared" si="0"/>
        <v>1998</v>
      </c>
      <c r="L48" s="182">
        <f t="shared" si="0"/>
        <v>1999</v>
      </c>
      <c r="M48" s="182">
        <f t="shared" si="0"/>
        <v>2000</v>
      </c>
      <c r="N48" s="182">
        <f t="shared" si="0"/>
        <v>2001</v>
      </c>
      <c r="O48" s="182">
        <f t="shared" si="0"/>
        <v>2002</v>
      </c>
      <c r="P48" s="182">
        <f t="shared" si="0"/>
        <v>2003</v>
      </c>
      <c r="Q48" s="182">
        <f t="shared" si="0"/>
        <v>2004</v>
      </c>
      <c r="R48" s="182">
        <f t="shared" si="0"/>
        <v>2005</v>
      </c>
      <c r="S48" s="182">
        <f t="shared" si="0"/>
        <v>2006</v>
      </c>
      <c r="T48" s="182">
        <f>S48+1</f>
        <v>2007</v>
      </c>
      <c r="U48" s="182">
        <f>T48+1</f>
        <v>2008</v>
      </c>
      <c r="V48" s="182">
        <f>U48+1</f>
        <v>2009</v>
      </c>
      <c r="W48" s="338"/>
      <c r="X48" s="184" t="s">
        <v>815</v>
      </c>
      <c r="Y48" s="410" t="s">
        <v>313</v>
      </c>
      <c r="Z48" s="184" t="s">
        <v>204</v>
      </c>
      <c r="AA48" s="338"/>
      <c r="AB48" s="184" t="s">
        <v>770</v>
      </c>
      <c r="AC48" s="184" t="s">
        <v>772</v>
      </c>
      <c r="AD48" s="338"/>
      <c r="AE48" s="184" t="s">
        <v>770</v>
      </c>
      <c r="AF48" s="184" t="s">
        <v>772</v>
      </c>
      <c r="AG48" s="338"/>
      <c r="AH48" s="182" t="s">
        <v>325</v>
      </c>
      <c r="AI48" s="182" t="s">
        <v>290</v>
      </c>
      <c r="AK48" s="182" t="s">
        <v>325</v>
      </c>
      <c r="AL48" s="182" t="s">
        <v>290</v>
      </c>
    </row>
    <row r="49" spans="1:38">
      <c r="A49" s="25"/>
      <c r="B49" s="1333" t="s">
        <v>111</v>
      </c>
      <c r="C49" s="1334"/>
      <c r="D49" s="1334"/>
      <c r="E49" s="1334"/>
      <c r="F49" s="1334"/>
      <c r="G49" s="1334"/>
      <c r="H49" s="1334"/>
      <c r="I49" s="1334"/>
      <c r="J49" s="1334"/>
      <c r="K49" s="1334"/>
      <c r="L49" s="1334"/>
      <c r="M49" s="1334"/>
      <c r="N49" s="1334"/>
      <c r="O49" s="1334"/>
      <c r="P49" s="1334"/>
      <c r="Q49" s="1334"/>
      <c r="R49" s="1334"/>
      <c r="S49" s="1334"/>
      <c r="T49" s="1334"/>
      <c r="U49" s="1334"/>
      <c r="V49" s="1335"/>
      <c r="W49" s="262"/>
      <c r="X49" s="325"/>
      <c r="Y49" s="411"/>
      <c r="Z49" s="142"/>
      <c r="AA49" s="262"/>
      <c r="AB49" s="395"/>
      <c r="AC49" s="399"/>
      <c r="AD49" s="262"/>
      <c r="AE49" s="184"/>
      <c r="AF49" s="399"/>
      <c r="AG49" s="262"/>
      <c r="AH49" s="531"/>
      <c r="AI49" s="532"/>
      <c r="AJ49" s="335"/>
      <c r="AK49" s="531"/>
      <c r="AL49" s="532"/>
    </row>
    <row r="50" spans="1:38">
      <c r="A50" s="25"/>
      <c r="B50" s="65" t="s">
        <v>555</v>
      </c>
      <c r="C50" s="615">
        <v>0.24454999999999999</v>
      </c>
      <c r="D50" s="615">
        <v>0.25184000000000001</v>
      </c>
      <c r="E50" s="615">
        <v>0.20865</v>
      </c>
      <c r="F50" s="615">
        <v>0.19352</v>
      </c>
      <c r="G50" s="615">
        <v>0.20685000000000001</v>
      </c>
      <c r="H50" s="615">
        <v>0.21390999999999999</v>
      </c>
      <c r="I50" s="615">
        <v>0.22921</v>
      </c>
      <c r="J50" s="615">
        <v>0.22744</v>
      </c>
      <c r="K50" s="615">
        <v>0.20757999999999999</v>
      </c>
      <c r="L50" s="615">
        <v>0.19313</v>
      </c>
      <c r="M50" s="615">
        <v>0.18010000000000001</v>
      </c>
      <c r="N50" s="615">
        <v>0.20089000000000001</v>
      </c>
      <c r="O50" s="615">
        <v>0.19697999999999999</v>
      </c>
      <c r="P50" s="615">
        <v>0.23291000000000001</v>
      </c>
      <c r="Q50" s="615">
        <v>0.22420000000000001</v>
      </c>
      <c r="R50" s="615">
        <v>0.21861</v>
      </c>
      <c r="S50" s="615">
        <v>0.21348</v>
      </c>
      <c r="T50" s="615">
        <v>0.20019000000000001</v>
      </c>
      <c r="U50" s="615">
        <v>0.18479000000000001</v>
      </c>
      <c r="V50" s="615">
        <v>0.16322999999999999</v>
      </c>
      <c r="W50" s="339"/>
      <c r="X50" s="196"/>
      <c r="Y50" s="619">
        <v>0.19606000000000001</v>
      </c>
      <c r="Z50" s="197" t="str">
        <f t="shared" ref="Z50:Z76" si="1">IF(ISBLANK($X50),"",$X50*Y50)</f>
        <v/>
      </c>
      <c r="AA50" s="339"/>
      <c r="AB50" s="619">
        <v>2.666E-2</v>
      </c>
      <c r="AC50" s="197" t="str">
        <f t="shared" ref="AC50:AC76" si="2">IF(ISBLANK($X50),"",$X50*AB50)</f>
        <v/>
      </c>
      <c r="AD50" s="339"/>
      <c r="AE50" s="400">
        <f t="shared" ref="AE50:AE76" si="3">ROUND(SUM(AB50,Y50),5)</f>
        <v>0.22272</v>
      </c>
      <c r="AF50" s="197" t="str">
        <f t="shared" ref="AF50:AF76" si="4">IF(ISBLANK($X50),"",$X50*AE50)</f>
        <v/>
      </c>
      <c r="AG50" s="339"/>
      <c r="AH50" s="605">
        <v>0.78675350319517978</v>
      </c>
      <c r="AI50" s="605">
        <v>0.21324649680482022</v>
      </c>
      <c r="AJ50" s="534"/>
      <c r="AK50" s="605">
        <v>5.4863334459556878E-2</v>
      </c>
      <c r="AL50" s="605">
        <v>8.0061972574763246E-2</v>
      </c>
    </row>
    <row r="51" spans="1:38">
      <c r="A51" s="25"/>
      <c r="B51" s="65" t="s">
        <v>556</v>
      </c>
      <c r="C51" s="615">
        <v>0.34442</v>
      </c>
      <c r="D51" s="615">
        <v>0.34105999999999997</v>
      </c>
      <c r="E51" s="615">
        <v>0.33005000000000001</v>
      </c>
      <c r="F51" s="615">
        <v>0.34372999999999998</v>
      </c>
      <c r="G51" s="615">
        <v>0.36385000000000001</v>
      </c>
      <c r="H51" s="615">
        <v>0.35664000000000001</v>
      </c>
      <c r="I51" s="615">
        <v>0.33816000000000002</v>
      </c>
      <c r="J51" s="615">
        <v>0.31007000000000001</v>
      </c>
      <c r="K51" s="615">
        <v>0.31497000000000003</v>
      </c>
      <c r="L51" s="615">
        <v>0.27807999999999999</v>
      </c>
      <c r="M51" s="615">
        <v>0.28433999999999998</v>
      </c>
      <c r="N51" s="615">
        <v>0.27150000000000002</v>
      </c>
      <c r="O51" s="615">
        <v>0.26626</v>
      </c>
      <c r="P51" s="615">
        <v>0.27418999999999999</v>
      </c>
      <c r="Q51" s="615">
        <v>0.28053</v>
      </c>
      <c r="R51" s="615">
        <v>0.27095000000000002</v>
      </c>
      <c r="S51" s="615">
        <v>0.25978000000000001</v>
      </c>
      <c r="T51" s="615">
        <v>0.24965000000000001</v>
      </c>
      <c r="U51" s="615">
        <v>0.24898000000000001</v>
      </c>
      <c r="V51" s="615">
        <v>0.21789</v>
      </c>
      <c r="W51" s="339"/>
      <c r="X51" s="196"/>
      <c r="Y51" s="619">
        <v>0.24945000000000001</v>
      </c>
      <c r="Z51" s="197" t="str">
        <f t="shared" si="1"/>
        <v/>
      </c>
      <c r="AA51" s="339"/>
      <c r="AB51" s="619">
        <v>3.3919999999999999E-2</v>
      </c>
      <c r="AC51" s="197" t="str">
        <f t="shared" si="2"/>
        <v/>
      </c>
      <c r="AD51" s="339"/>
      <c r="AE51" s="400">
        <f t="shared" si="3"/>
        <v>0.28337000000000001</v>
      </c>
      <c r="AF51" s="197" t="str">
        <f t="shared" si="4"/>
        <v/>
      </c>
      <c r="AG51" s="339"/>
      <c r="AH51" s="605">
        <v>0.91358699170121194</v>
      </c>
      <c r="AI51" s="605">
        <v>8.6413008298788063E-2</v>
      </c>
      <c r="AJ51" s="534"/>
      <c r="AK51" s="605">
        <v>4.86212543685322E-2</v>
      </c>
      <c r="AL51" s="605">
        <v>4.1792713582572763E-2</v>
      </c>
    </row>
    <row r="52" spans="1:38">
      <c r="A52" s="25"/>
      <c r="B52" s="65" t="s">
        <v>557</v>
      </c>
      <c r="C52" s="615" t="s">
        <v>291</v>
      </c>
      <c r="D52" s="615" t="s">
        <v>291</v>
      </c>
      <c r="E52" s="615">
        <v>0.47331000000000001</v>
      </c>
      <c r="F52" s="615">
        <v>0.48027999999999998</v>
      </c>
      <c r="G52" s="615">
        <v>0.45507999999999998</v>
      </c>
      <c r="H52" s="615">
        <v>0.42775999999999997</v>
      </c>
      <c r="I52" s="615">
        <v>0.41754000000000002</v>
      </c>
      <c r="J52" s="615">
        <v>0.46931</v>
      </c>
      <c r="K52" s="615">
        <v>0.47793000000000002</v>
      </c>
      <c r="L52" s="615">
        <v>0.44463999999999998</v>
      </c>
      <c r="M52" s="615">
        <v>0.43068000000000001</v>
      </c>
      <c r="N52" s="615">
        <v>0.46456999999999998</v>
      </c>
      <c r="O52" s="615">
        <v>0.43280000000000002</v>
      </c>
      <c r="P52" s="615">
        <v>0.47025</v>
      </c>
      <c r="Q52" s="615">
        <v>0.47348000000000001</v>
      </c>
      <c r="R52" s="615">
        <v>0.44936999999999999</v>
      </c>
      <c r="S52" s="615">
        <v>0.44405</v>
      </c>
      <c r="T52" s="615">
        <v>0.51895999999999998</v>
      </c>
      <c r="U52" s="615">
        <v>0.49320000000000003</v>
      </c>
      <c r="V52" s="615">
        <v>0.46344999999999997</v>
      </c>
      <c r="W52" s="339"/>
      <c r="X52" s="196"/>
      <c r="Y52" s="619">
        <v>0.47381000000000001</v>
      </c>
      <c r="Z52" s="197" t="str">
        <f t="shared" si="1"/>
        <v/>
      </c>
      <c r="AA52" s="339"/>
      <c r="AB52" s="619">
        <v>6.4430000000000001E-2</v>
      </c>
      <c r="AC52" s="197" t="str">
        <f t="shared" si="2"/>
        <v/>
      </c>
      <c r="AD52" s="339"/>
      <c r="AE52" s="400">
        <f t="shared" si="3"/>
        <v>0.53824000000000005</v>
      </c>
      <c r="AF52" s="197" t="str">
        <f t="shared" si="4"/>
        <v/>
      </c>
      <c r="AG52" s="339"/>
      <c r="AH52" s="605">
        <v>0.74153101180790437</v>
      </c>
      <c r="AI52" s="605">
        <v>0.25846898819209563</v>
      </c>
      <c r="AJ52" s="534"/>
      <c r="AK52" s="605">
        <v>0.1489902921330645</v>
      </c>
      <c r="AL52" s="605">
        <v>0.12774715693621869</v>
      </c>
    </row>
    <row r="53" spans="1:38">
      <c r="A53" s="25"/>
      <c r="B53" s="65" t="s">
        <v>558</v>
      </c>
      <c r="C53" s="615" t="s">
        <v>291</v>
      </c>
      <c r="D53" s="615" t="s">
        <v>291</v>
      </c>
      <c r="E53" s="615">
        <v>0.82735000000000003</v>
      </c>
      <c r="F53" s="615">
        <v>0.82809999999999995</v>
      </c>
      <c r="G53" s="615">
        <v>0.83187</v>
      </c>
      <c r="H53" s="615">
        <v>0.82225999999999999</v>
      </c>
      <c r="I53" s="615">
        <v>0.83270999999999995</v>
      </c>
      <c r="J53" s="615">
        <v>0.84131</v>
      </c>
      <c r="K53" s="615">
        <v>0.84325000000000006</v>
      </c>
      <c r="L53" s="615">
        <v>0.85636999999999996</v>
      </c>
      <c r="M53" s="615">
        <v>0.83762999999999999</v>
      </c>
      <c r="N53" s="615">
        <v>0.77742999999999995</v>
      </c>
      <c r="O53" s="615">
        <v>0.75605</v>
      </c>
      <c r="P53" s="615">
        <v>0.83330000000000004</v>
      </c>
      <c r="Q53" s="615">
        <v>0.77242999999999995</v>
      </c>
      <c r="R53" s="615">
        <v>0.78837000000000002</v>
      </c>
      <c r="S53" s="615">
        <v>0.75812000000000002</v>
      </c>
      <c r="T53" s="615">
        <v>0.76063999999999998</v>
      </c>
      <c r="U53" s="615">
        <v>0.75866</v>
      </c>
      <c r="V53" s="615">
        <v>0.74426999999999999</v>
      </c>
      <c r="W53" s="339"/>
      <c r="X53" s="196"/>
      <c r="Y53" s="619">
        <v>0.76200999999999997</v>
      </c>
      <c r="Z53" s="197" t="str">
        <f t="shared" si="1"/>
        <v/>
      </c>
      <c r="AA53" s="339"/>
      <c r="AB53" s="619">
        <v>0.10360999999999999</v>
      </c>
      <c r="AC53" s="197" t="str">
        <f t="shared" si="2"/>
        <v/>
      </c>
      <c r="AD53" s="339"/>
      <c r="AE53" s="400">
        <f t="shared" si="3"/>
        <v>0.86561999999999995</v>
      </c>
      <c r="AF53" s="197" t="str">
        <f t="shared" si="4"/>
        <v/>
      </c>
      <c r="AG53" s="339"/>
      <c r="AH53" s="605">
        <v>1</v>
      </c>
      <c r="AI53" s="605">
        <v>0</v>
      </c>
      <c r="AJ53" s="534"/>
      <c r="AK53" s="605">
        <v>4.1349915529285561E-2</v>
      </c>
      <c r="AL53" s="605">
        <v>0</v>
      </c>
    </row>
    <row r="54" spans="1:38">
      <c r="A54" s="25"/>
      <c r="B54" s="65" t="s">
        <v>559</v>
      </c>
      <c r="C54" s="615">
        <v>0.59599000000000002</v>
      </c>
      <c r="D54" s="615">
        <v>0.58775999999999995</v>
      </c>
      <c r="E54" s="615">
        <v>0.57379999999999998</v>
      </c>
      <c r="F54" s="615">
        <v>0.58652000000000004</v>
      </c>
      <c r="G54" s="615">
        <v>0.59436</v>
      </c>
      <c r="H54" s="615">
        <v>0.60021000000000002</v>
      </c>
      <c r="I54" s="615">
        <v>0.58316999999999997</v>
      </c>
      <c r="J54" s="615">
        <v>0.58408000000000004</v>
      </c>
      <c r="K54" s="615">
        <v>0.58818000000000004</v>
      </c>
      <c r="L54" s="615">
        <v>0.57877999999999996</v>
      </c>
      <c r="M54" s="615">
        <v>0.59521000000000002</v>
      </c>
      <c r="N54" s="615">
        <v>0.58245000000000002</v>
      </c>
      <c r="O54" s="615">
        <v>0.55983000000000005</v>
      </c>
      <c r="P54" s="615">
        <v>0.52324000000000004</v>
      </c>
      <c r="Q54" s="615">
        <v>0.52420999999999995</v>
      </c>
      <c r="R54" s="615">
        <v>0.52449000000000001</v>
      </c>
      <c r="S54" s="615">
        <v>0.52561999999999998</v>
      </c>
      <c r="T54" s="615">
        <v>0.54996999999999996</v>
      </c>
      <c r="U54" s="615">
        <v>0.53715999999999997</v>
      </c>
      <c r="V54" s="615">
        <v>0.51424999999999998</v>
      </c>
      <c r="W54" s="339"/>
      <c r="X54" s="196"/>
      <c r="Y54" s="619">
        <v>0.53029999999999999</v>
      </c>
      <c r="Z54" s="197" t="str">
        <f t="shared" si="1"/>
        <v/>
      </c>
      <c r="AA54" s="339"/>
      <c r="AB54" s="619">
        <v>7.2109999999999994E-2</v>
      </c>
      <c r="AC54" s="197" t="str">
        <f t="shared" si="2"/>
        <v/>
      </c>
      <c r="AD54" s="339"/>
      <c r="AE54" s="400">
        <f t="shared" si="3"/>
        <v>0.60241</v>
      </c>
      <c r="AF54" s="197" t="str">
        <f t="shared" si="4"/>
        <v/>
      </c>
      <c r="AG54" s="339"/>
      <c r="AH54" s="605">
        <v>0.70448984754380617</v>
      </c>
      <c r="AI54" s="605">
        <v>0.29551015245619383</v>
      </c>
      <c r="AJ54" s="534"/>
      <c r="AK54" s="605">
        <v>7.8233677643054805E-2</v>
      </c>
      <c r="AL54" s="605">
        <v>0.16960494662410433</v>
      </c>
    </row>
    <row r="55" spans="1:38">
      <c r="A55" s="25"/>
      <c r="B55" s="65" t="s">
        <v>560</v>
      </c>
      <c r="C55" s="615">
        <v>0.47714000000000001</v>
      </c>
      <c r="D55" s="615">
        <v>0.50695000000000001</v>
      </c>
      <c r="E55" s="615">
        <v>0.47266999999999998</v>
      </c>
      <c r="F55" s="615">
        <v>0.46031</v>
      </c>
      <c r="G55" s="615">
        <v>0.47083000000000003</v>
      </c>
      <c r="H55" s="615">
        <v>0.43462000000000001</v>
      </c>
      <c r="I55" s="615">
        <v>0.47211999999999998</v>
      </c>
      <c r="J55" s="615">
        <v>0.42825000000000002</v>
      </c>
      <c r="K55" s="615">
        <v>0.39661999999999997</v>
      </c>
      <c r="L55" s="615">
        <v>0.37104999999999999</v>
      </c>
      <c r="M55" s="615">
        <v>0.34788000000000002</v>
      </c>
      <c r="N55" s="615">
        <v>0.34437000000000001</v>
      </c>
      <c r="O55" s="615">
        <v>0.34055000000000002</v>
      </c>
      <c r="P55" s="615">
        <v>0.36553000000000002</v>
      </c>
      <c r="Q55" s="615">
        <v>0.31748999999999999</v>
      </c>
      <c r="R55" s="615">
        <v>0.29261999999999999</v>
      </c>
      <c r="S55" s="615">
        <v>0.35260999999999998</v>
      </c>
      <c r="T55" s="615">
        <v>0.32447999999999999</v>
      </c>
      <c r="U55" s="615">
        <v>0.30508999999999997</v>
      </c>
      <c r="V55" s="615">
        <v>0.30275000000000002</v>
      </c>
      <c r="W55" s="339"/>
      <c r="X55" s="196"/>
      <c r="Y55" s="619">
        <v>0.31551000000000001</v>
      </c>
      <c r="Z55" s="197" t="str">
        <f t="shared" si="1"/>
        <v/>
      </c>
      <c r="AA55" s="339"/>
      <c r="AB55" s="619">
        <v>4.2900000000000001E-2</v>
      </c>
      <c r="AC55" s="197" t="str">
        <f t="shared" si="2"/>
        <v/>
      </c>
      <c r="AD55" s="339"/>
      <c r="AE55" s="400">
        <f t="shared" si="3"/>
        <v>0.35841000000000001</v>
      </c>
      <c r="AF55" s="197" t="str">
        <f t="shared" si="4"/>
        <v/>
      </c>
      <c r="AG55" s="339"/>
      <c r="AH55" s="605">
        <v>0.52394124071780634</v>
      </c>
      <c r="AI55" s="605">
        <v>0.47605875928219366</v>
      </c>
      <c r="AJ55" s="534"/>
      <c r="AK55" s="605">
        <v>5.3547648858522659E-2</v>
      </c>
      <c r="AL55" s="605">
        <v>0.20062060865903869</v>
      </c>
    </row>
    <row r="56" spans="1:38">
      <c r="A56" s="25"/>
      <c r="B56" s="65" t="s">
        <v>561</v>
      </c>
      <c r="C56" s="615">
        <v>0.56083000000000005</v>
      </c>
      <c r="D56" s="615">
        <v>0.54818999999999996</v>
      </c>
      <c r="E56" s="615">
        <v>0.61953999999999998</v>
      </c>
      <c r="F56" s="615">
        <v>0.59638999999999998</v>
      </c>
      <c r="G56" s="615">
        <v>0.59711999999999998</v>
      </c>
      <c r="H56" s="615">
        <v>0.67945</v>
      </c>
      <c r="I56" s="615">
        <v>0.67523999999999995</v>
      </c>
      <c r="J56" s="615">
        <v>0.66381999999999997</v>
      </c>
      <c r="K56" s="615">
        <v>0.71409999999999996</v>
      </c>
      <c r="L56" s="615">
        <v>0.70067000000000002</v>
      </c>
      <c r="M56" s="615">
        <v>0.69167000000000001</v>
      </c>
      <c r="N56" s="615">
        <v>0.67864999999999998</v>
      </c>
      <c r="O56" s="615">
        <v>0.66173000000000004</v>
      </c>
      <c r="P56" s="615">
        <v>0.71662999999999999</v>
      </c>
      <c r="Q56" s="615">
        <v>0.70140000000000002</v>
      </c>
      <c r="R56" s="615">
        <v>0.70950999999999997</v>
      </c>
      <c r="S56" s="615">
        <v>0.65181</v>
      </c>
      <c r="T56" s="615">
        <v>0.74780999999999997</v>
      </c>
      <c r="U56" s="615">
        <v>0.75185999999999997</v>
      </c>
      <c r="V56" s="615">
        <v>0.70384999999999998</v>
      </c>
      <c r="W56" s="339"/>
      <c r="X56" s="196"/>
      <c r="Y56" s="619">
        <v>0.71296999999999999</v>
      </c>
      <c r="Z56" s="197" t="str">
        <f t="shared" si="1"/>
        <v/>
      </c>
      <c r="AA56" s="339"/>
      <c r="AB56" s="619">
        <v>9.6939999999999998E-2</v>
      </c>
      <c r="AC56" s="197" t="str">
        <f t="shared" si="2"/>
        <v/>
      </c>
      <c r="AD56" s="339"/>
      <c r="AE56" s="400">
        <f t="shared" si="3"/>
        <v>0.80991000000000002</v>
      </c>
      <c r="AF56" s="197" t="str">
        <f t="shared" si="4"/>
        <v/>
      </c>
      <c r="AG56" s="339"/>
      <c r="AH56" s="605">
        <v>0.58685331143920427</v>
      </c>
      <c r="AI56" s="605">
        <v>0.41314668856079573</v>
      </c>
      <c r="AJ56" s="534"/>
      <c r="AK56" s="605">
        <v>0.14399029193318857</v>
      </c>
      <c r="AL56" s="605">
        <v>0.14421928591054012</v>
      </c>
    </row>
    <row r="57" spans="1:38">
      <c r="A57" s="25"/>
      <c r="B57" s="65" t="s">
        <v>562</v>
      </c>
      <c r="C57" s="615">
        <v>0.2271</v>
      </c>
      <c r="D57" s="615">
        <v>0.23214000000000001</v>
      </c>
      <c r="E57" s="615">
        <v>0.20508000000000001</v>
      </c>
      <c r="F57" s="615">
        <v>0.22947999999999999</v>
      </c>
      <c r="G57" s="615">
        <v>0.26502999999999999</v>
      </c>
      <c r="H57" s="615">
        <v>0.24740000000000001</v>
      </c>
      <c r="I57" s="615">
        <v>0.28065000000000001</v>
      </c>
      <c r="J57" s="615">
        <v>0.26029000000000002</v>
      </c>
      <c r="K57" s="615">
        <v>0.21192</v>
      </c>
      <c r="L57" s="615">
        <v>0.21203</v>
      </c>
      <c r="M57" s="615">
        <v>0.21143000000000001</v>
      </c>
      <c r="N57" s="615">
        <v>0.24102000000000001</v>
      </c>
      <c r="O57" s="615">
        <v>0.25235999999999997</v>
      </c>
      <c r="P57" s="615">
        <v>0.29161999999999999</v>
      </c>
      <c r="Q57" s="615">
        <v>0.25303999999999999</v>
      </c>
      <c r="R57" s="615">
        <v>0.19289000000000001</v>
      </c>
      <c r="S57" s="615">
        <v>0.24065</v>
      </c>
      <c r="T57" s="615">
        <v>0.22969000000000001</v>
      </c>
      <c r="U57" s="615">
        <v>0.18712000000000001</v>
      </c>
      <c r="V57" s="615">
        <v>0.20541000000000001</v>
      </c>
      <c r="W57" s="339"/>
      <c r="X57" s="196"/>
      <c r="Y57" s="619">
        <v>0.21115</v>
      </c>
      <c r="Z57" s="197" t="str">
        <f t="shared" si="1"/>
        <v/>
      </c>
      <c r="AA57" s="339"/>
      <c r="AB57" s="619">
        <v>2.8709999999999999E-2</v>
      </c>
      <c r="AC57" s="197" t="str">
        <f t="shared" si="2"/>
        <v/>
      </c>
      <c r="AD57" s="339"/>
      <c r="AE57" s="400">
        <f t="shared" si="3"/>
        <v>0.23985999999999999</v>
      </c>
      <c r="AF57" s="197" t="str">
        <f t="shared" si="4"/>
        <v/>
      </c>
      <c r="AG57" s="339"/>
      <c r="AH57" s="605">
        <v>0.59825419274343428</v>
      </c>
      <c r="AI57" s="605">
        <v>0.40174580725656572</v>
      </c>
      <c r="AJ57" s="534"/>
      <c r="AK57" s="605">
        <v>3.5897381065107418E-2</v>
      </c>
      <c r="AL57" s="605">
        <v>5.9909777918606945E-2</v>
      </c>
    </row>
    <row r="58" spans="1:38">
      <c r="A58" s="25"/>
      <c r="B58" s="65" t="s">
        <v>563</v>
      </c>
      <c r="C58" s="615">
        <v>0.10915999999999999</v>
      </c>
      <c r="D58" s="615">
        <v>0.1229</v>
      </c>
      <c r="E58" s="615">
        <v>9.8100000000000007E-2</v>
      </c>
      <c r="F58" s="615">
        <v>6.7970000000000003E-2</v>
      </c>
      <c r="G58" s="615">
        <v>6.8589999999999998E-2</v>
      </c>
      <c r="H58" s="615">
        <v>7.5639999999999999E-2</v>
      </c>
      <c r="I58" s="615">
        <v>7.918E-2</v>
      </c>
      <c r="J58" s="615">
        <v>7.2859999999999994E-2</v>
      </c>
      <c r="K58" s="615">
        <v>9.9820000000000006E-2</v>
      </c>
      <c r="L58" s="615">
        <v>8.6489999999999997E-2</v>
      </c>
      <c r="M58" s="615">
        <v>8.3949999999999997E-2</v>
      </c>
      <c r="N58" s="615">
        <v>7.1830000000000005E-2</v>
      </c>
      <c r="O58" s="615">
        <v>7.739E-2</v>
      </c>
      <c r="P58" s="615">
        <v>8.09E-2</v>
      </c>
      <c r="Q58" s="615">
        <v>7.9119999999999996E-2</v>
      </c>
      <c r="R58" s="615">
        <v>9.3210000000000001E-2</v>
      </c>
      <c r="S58" s="615">
        <v>8.6580000000000004E-2</v>
      </c>
      <c r="T58" s="615">
        <v>8.9980000000000004E-2</v>
      </c>
      <c r="U58" s="615">
        <v>8.6749999999999994E-2</v>
      </c>
      <c r="V58" s="615">
        <v>8.9849999999999999E-2</v>
      </c>
      <c r="W58" s="339"/>
      <c r="X58" s="196"/>
      <c r="Y58" s="619">
        <v>8.9270000000000002E-2</v>
      </c>
      <c r="Z58" s="197" t="str">
        <f t="shared" si="1"/>
        <v/>
      </c>
      <c r="AA58" s="339"/>
      <c r="AB58" s="619">
        <v>1.214E-2</v>
      </c>
      <c r="AC58" s="197" t="str">
        <f t="shared" si="2"/>
        <v/>
      </c>
      <c r="AD58" s="339"/>
      <c r="AE58" s="400">
        <f t="shared" si="3"/>
        <v>0.10141</v>
      </c>
      <c r="AF58" s="197" t="str">
        <f t="shared" si="4"/>
        <v/>
      </c>
      <c r="AG58" s="339"/>
      <c r="AH58" s="605">
        <v>0.92468095470752976</v>
      </c>
      <c r="AI58" s="605">
        <v>7.5319045292470244E-2</v>
      </c>
      <c r="AJ58" s="534"/>
      <c r="AK58" s="605">
        <v>7.0236545475788392E-2</v>
      </c>
      <c r="AL58" s="605">
        <v>0</v>
      </c>
    </row>
    <row r="59" spans="1:38">
      <c r="A59" s="25"/>
      <c r="B59" s="65" t="s">
        <v>564</v>
      </c>
      <c r="C59" s="615">
        <v>0.55264999999999997</v>
      </c>
      <c r="D59" s="615">
        <v>0.56101999999999996</v>
      </c>
      <c r="E59" s="615">
        <v>0.54586999999999997</v>
      </c>
      <c r="F59" s="615">
        <v>0.53898000000000001</v>
      </c>
      <c r="G59" s="615">
        <v>0.53854999999999997</v>
      </c>
      <c r="H59" s="615">
        <v>0.52222000000000002</v>
      </c>
      <c r="I59" s="615">
        <v>0.52436000000000005</v>
      </c>
      <c r="J59" s="615">
        <v>0.51309000000000005</v>
      </c>
      <c r="K59" s="615">
        <v>0.50585000000000002</v>
      </c>
      <c r="L59" s="615">
        <v>0.48881999999999998</v>
      </c>
      <c r="M59" s="615">
        <v>0.49381000000000003</v>
      </c>
      <c r="N59" s="615">
        <v>0.50549999999999995</v>
      </c>
      <c r="O59" s="615">
        <v>0.50768000000000002</v>
      </c>
      <c r="P59" s="615">
        <v>0.43439</v>
      </c>
      <c r="Q59" s="615">
        <v>0.43613000000000002</v>
      </c>
      <c r="R59" s="615">
        <v>0.40594000000000002</v>
      </c>
      <c r="S59" s="615">
        <v>0.40425</v>
      </c>
      <c r="T59" s="615">
        <v>0.46815000000000001</v>
      </c>
      <c r="U59" s="615">
        <v>0.44118000000000002</v>
      </c>
      <c r="V59" s="615">
        <v>0.43049999999999999</v>
      </c>
      <c r="W59" s="339"/>
      <c r="X59" s="196"/>
      <c r="Y59" s="619">
        <v>0.43</v>
      </c>
      <c r="Z59" s="197" t="str">
        <f t="shared" si="1"/>
        <v/>
      </c>
      <c r="AA59" s="339"/>
      <c r="AB59" s="619">
        <v>5.8470000000000001E-2</v>
      </c>
      <c r="AC59" s="197" t="str">
        <f t="shared" si="2"/>
        <v/>
      </c>
      <c r="AD59" s="339"/>
      <c r="AE59" s="400">
        <f t="shared" si="3"/>
        <v>0.48847000000000002</v>
      </c>
      <c r="AF59" s="197" t="str">
        <f t="shared" si="4"/>
        <v/>
      </c>
      <c r="AG59" s="339"/>
      <c r="AH59" s="605">
        <v>0.77035168687528199</v>
      </c>
      <c r="AI59" s="605">
        <v>0.22964831312471801</v>
      </c>
      <c r="AJ59" s="534"/>
      <c r="AK59" s="605">
        <v>5.2160510235834498E-2</v>
      </c>
      <c r="AL59" s="605">
        <v>7.8091664929732296E-2</v>
      </c>
    </row>
    <row r="60" spans="1:38">
      <c r="A60" s="25"/>
      <c r="B60" s="65" t="s">
        <v>565</v>
      </c>
      <c r="C60" s="615">
        <v>0.99009000000000003</v>
      </c>
      <c r="D60" s="615">
        <v>0.94120000000000004</v>
      </c>
      <c r="E60" s="615">
        <v>0.97126999999999997</v>
      </c>
      <c r="F60" s="615">
        <v>0.94889000000000001</v>
      </c>
      <c r="G60" s="615">
        <v>0.92586000000000002</v>
      </c>
      <c r="H60" s="615">
        <v>0.94564999999999999</v>
      </c>
      <c r="I60" s="615">
        <v>0.84186000000000005</v>
      </c>
      <c r="J60" s="615">
        <v>0.81945000000000001</v>
      </c>
      <c r="K60" s="615">
        <v>0.79691999999999996</v>
      </c>
      <c r="L60" s="615">
        <v>0.77861999999999998</v>
      </c>
      <c r="M60" s="615">
        <v>0.81733</v>
      </c>
      <c r="N60" s="615">
        <v>0.83121</v>
      </c>
      <c r="O60" s="615">
        <v>0.81416999999999995</v>
      </c>
      <c r="P60" s="615">
        <v>0.77751999999999999</v>
      </c>
      <c r="Q60" s="615">
        <v>0.77642999999999995</v>
      </c>
      <c r="R60" s="615">
        <v>0.77568000000000004</v>
      </c>
      <c r="S60" s="615">
        <v>0.72728000000000004</v>
      </c>
      <c r="T60" s="615">
        <v>0.74938000000000005</v>
      </c>
      <c r="U60" s="615">
        <v>0.74485999999999997</v>
      </c>
      <c r="V60" s="615">
        <v>0.72240000000000004</v>
      </c>
      <c r="W60" s="339"/>
      <c r="X60" s="196"/>
      <c r="Y60" s="619">
        <v>0.74392000000000003</v>
      </c>
      <c r="Z60" s="197" t="str">
        <f t="shared" si="1"/>
        <v/>
      </c>
      <c r="AA60" s="339"/>
      <c r="AB60" s="619">
        <v>0.10115</v>
      </c>
      <c r="AC60" s="197" t="str">
        <f t="shared" si="2"/>
        <v/>
      </c>
      <c r="AD60" s="339"/>
      <c r="AE60" s="400">
        <f t="shared" si="3"/>
        <v>0.84506999999999999</v>
      </c>
      <c r="AF60" s="197" t="str">
        <f t="shared" si="4"/>
        <v/>
      </c>
      <c r="AG60" s="339"/>
      <c r="AH60" s="605">
        <v>0.99106188964865327</v>
      </c>
      <c r="AI60" s="605">
        <v>8.9381103513467286E-3</v>
      </c>
      <c r="AJ60" s="534"/>
      <c r="AK60" s="605">
        <v>8.1191678844182158E-2</v>
      </c>
      <c r="AL60" s="605">
        <v>0</v>
      </c>
    </row>
    <row r="61" spans="1:38">
      <c r="A61" s="25"/>
      <c r="B61" s="65" t="s">
        <v>566</v>
      </c>
      <c r="C61" s="615">
        <v>0.41968</v>
      </c>
      <c r="D61" s="615">
        <v>0.41699999999999998</v>
      </c>
      <c r="E61" s="615">
        <v>0.43228</v>
      </c>
      <c r="F61" s="615">
        <v>0.43262</v>
      </c>
      <c r="G61" s="615">
        <v>0.43325000000000002</v>
      </c>
      <c r="H61" s="615">
        <v>0.43246000000000001</v>
      </c>
      <c r="I61" s="615">
        <v>0.42404999999999998</v>
      </c>
      <c r="J61" s="615">
        <v>0.42802000000000001</v>
      </c>
      <c r="K61" s="615">
        <v>0.42764999999999997</v>
      </c>
      <c r="L61" s="615">
        <v>0.41184999999999999</v>
      </c>
      <c r="M61" s="615">
        <v>0.40072999999999998</v>
      </c>
      <c r="N61" s="615">
        <v>0.39367999999999997</v>
      </c>
      <c r="O61" s="615">
        <v>0.39137</v>
      </c>
      <c r="P61" s="615">
        <v>0.42465000000000003</v>
      </c>
      <c r="Q61" s="615">
        <v>0.39243</v>
      </c>
      <c r="R61" s="615">
        <v>0.34065000000000001</v>
      </c>
      <c r="S61" s="615">
        <v>0.34392</v>
      </c>
      <c r="T61" s="615">
        <v>0.34577000000000002</v>
      </c>
      <c r="U61" s="615">
        <v>0.33084000000000002</v>
      </c>
      <c r="V61" s="615">
        <v>0.30206</v>
      </c>
      <c r="W61" s="339"/>
      <c r="X61" s="196"/>
      <c r="Y61" s="619">
        <v>0.33265</v>
      </c>
      <c r="Z61" s="197" t="str">
        <f t="shared" si="1"/>
        <v/>
      </c>
      <c r="AA61" s="339"/>
      <c r="AB61" s="619">
        <v>4.5229999999999999E-2</v>
      </c>
      <c r="AC61" s="197" t="str">
        <f t="shared" si="2"/>
        <v/>
      </c>
      <c r="AD61" s="339"/>
      <c r="AE61" s="400">
        <f t="shared" si="3"/>
        <v>0.37787999999999999</v>
      </c>
      <c r="AF61" s="197" t="str">
        <f t="shared" si="4"/>
        <v/>
      </c>
      <c r="AG61" s="339"/>
      <c r="AH61" s="605">
        <v>0.69825328603707759</v>
      </c>
      <c r="AI61" s="605">
        <v>0.30174671396292241</v>
      </c>
      <c r="AJ61" s="534"/>
      <c r="AK61" s="605">
        <v>0.10400193454466611</v>
      </c>
      <c r="AL61" s="605">
        <v>1.4856962332763211E-2</v>
      </c>
    </row>
    <row r="62" spans="1:38">
      <c r="A62" s="25"/>
      <c r="B62" s="65" t="s">
        <v>567</v>
      </c>
      <c r="C62" s="615">
        <v>0.73997999999999997</v>
      </c>
      <c r="D62" s="615">
        <v>0.74282000000000004</v>
      </c>
      <c r="E62" s="615">
        <v>0.74807000000000001</v>
      </c>
      <c r="F62" s="615">
        <v>0.73297000000000001</v>
      </c>
      <c r="G62" s="615">
        <v>0.72967000000000004</v>
      </c>
      <c r="H62" s="615">
        <v>0.72662000000000004</v>
      </c>
      <c r="I62" s="615">
        <v>0.70762000000000003</v>
      </c>
      <c r="J62" s="615">
        <v>0.70577000000000001</v>
      </c>
      <c r="K62" s="615">
        <v>0.70252000000000003</v>
      </c>
      <c r="L62" s="615">
        <v>0.69655999999999996</v>
      </c>
      <c r="M62" s="615">
        <v>0.6421</v>
      </c>
      <c r="N62" s="615">
        <v>0.66820999999999997</v>
      </c>
      <c r="O62" s="615">
        <v>0.63488</v>
      </c>
      <c r="P62" s="615">
        <v>0.60316999999999998</v>
      </c>
      <c r="Q62" s="615">
        <v>0.57421999999999995</v>
      </c>
      <c r="R62" s="615">
        <v>0.58179000000000003</v>
      </c>
      <c r="S62" s="615">
        <v>0.54544999999999999</v>
      </c>
      <c r="T62" s="615">
        <v>0.50373000000000001</v>
      </c>
      <c r="U62" s="615">
        <v>0.47798000000000002</v>
      </c>
      <c r="V62" s="615">
        <v>0.46523999999999999</v>
      </c>
      <c r="W62" s="339"/>
      <c r="X62" s="196"/>
      <c r="Y62" s="619">
        <v>0.51483999999999996</v>
      </c>
      <c r="Z62" s="197" t="str">
        <f t="shared" si="1"/>
        <v/>
      </c>
      <c r="AA62" s="339"/>
      <c r="AB62" s="619">
        <v>7.0000000000000007E-2</v>
      </c>
      <c r="AC62" s="197" t="str">
        <f t="shared" si="2"/>
        <v/>
      </c>
      <c r="AD62" s="339"/>
      <c r="AE62" s="400">
        <f t="shared" si="3"/>
        <v>0.58484000000000003</v>
      </c>
      <c r="AF62" s="197" t="str">
        <f t="shared" si="4"/>
        <v/>
      </c>
      <c r="AG62" s="339"/>
      <c r="AH62" s="605">
        <v>1</v>
      </c>
      <c r="AI62" s="605">
        <v>0</v>
      </c>
      <c r="AJ62" s="534"/>
      <c r="AK62" s="605">
        <v>7.8546410119670507E-2</v>
      </c>
      <c r="AL62" s="605">
        <v>0</v>
      </c>
    </row>
    <row r="63" spans="1:38">
      <c r="A63" s="25"/>
      <c r="B63" s="65" t="s">
        <v>568</v>
      </c>
      <c r="C63" s="615">
        <v>0.57455000000000001</v>
      </c>
      <c r="D63" s="615">
        <v>0.54818999999999996</v>
      </c>
      <c r="E63" s="615">
        <v>0.53510000000000002</v>
      </c>
      <c r="F63" s="615">
        <v>0.52412000000000003</v>
      </c>
      <c r="G63" s="615">
        <v>0.51509000000000005</v>
      </c>
      <c r="H63" s="615">
        <v>0.54532000000000003</v>
      </c>
      <c r="I63" s="615">
        <v>0.52398</v>
      </c>
      <c r="J63" s="615">
        <v>0.51359999999999995</v>
      </c>
      <c r="K63" s="615">
        <v>0.51280000000000003</v>
      </c>
      <c r="L63" s="615">
        <v>0.49439</v>
      </c>
      <c r="M63" s="615">
        <v>0.49768000000000001</v>
      </c>
      <c r="N63" s="615">
        <v>0.48150999999999999</v>
      </c>
      <c r="O63" s="615">
        <v>0.50304000000000004</v>
      </c>
      <c r="P63" s="615">
        <v>0.51085999999999998</v>
      </c>
      <c r="Q63" s="615">
        <v>0.45885999999999999</v>
      </c>
      <c r="R63" s="615">
        <v>0.44850000000000001</v>
      </c>
      <c r="S63" s="615">
        <v>0.46793000000000001</v>
      </c>
      <c r="T63" s="615">
        <v>0.43991999999999998</v>
      </c>
      <c r="U63" s="615">
        <v>0.42129</v>
      </c>
      <c r="V63" s="615">
        <v>0.38640999999999998</v>
      </c>
      <c r="W63" s="339"/>
      <c r="X63" s="196"/>
      <c r="Y63" s="619">
        <v>0.43280999999999997</v>
      </c>
      <c r="Z63" s="197" t="str">
        <f t="shared" si="1"/>
        <v/>
      </c>
      <c r="AA63" s="339"/>
      <c r="AB63" s="619">
        <v>5.885E-2</v>
      </c>
      <c r="AC63" s="197" t="str">
        <f t="shared" si="2"/>
        <v/>
      </c>
      <c r="AD63" s="339"/>
      <c r="AE63" s="400">
        <f t="shared" si="3"/>
        <v>0.49165999999999999</v>
      </c>
      <c r="AF63" s="197" t="str">
        <f t="shared" si="4"/>
        <v/>
      </c>
      <c r="AG63" s="339"/>
      <c r="AH63" s="605">
        <v>0.84941396060217023</v>
      </c>
      <c r="AI63" s="605">
        <v>0.15058603939782977</v>
      </c>
      <c r="AJ63" s="534"/>
      <c r="AK63" s="605">
        <v>6.3171289774786893E-2</v>
      </c>
      <c r="AL63" s="605">
        <v>0</v>
      </c>
    </row>
    <row r="64" spans="1:38">
      <c r="A64" s="25"/>
      <c r="B64" s="65" t="s">
        <v>569</v>
      </c>
      <c r="C64" s="615" t="s">
        <v>291</v>
      </c>
      <c r="D64" s="615" t="s">
        <v>291</v>
      </c>
      <c r="E64" s="615">
        <v>0.27994999999999998</v>
      </c>
      <c r="F64" s="615">
        <v>0.27246999999999999</v>
      </c>
      <c r="G64" s="615">
        <v>0.25078</v>
      </c>
      <c r="H64" s="615">
        <v>0.23885999999999999</v>
      </c>
      <c r="I64" s="615">
        <v>0.26166</v>
      </c>
      <c r="J64" s="615">
        <v>0.21764</v>
      </c>
      <c r="K64" s="615">
        <v>0.19775000000000001</v>
      </c>
      <c r="L64" s="615">
        <v>0.21797</v>
      </c>
      <c r="M64" s="615">
        <v>0.19963</v>
      </c>
      <c r="N64" s="615">
        <v>0.18937999999999999</v>
      </c>
      <c r="O64" s="615">
        <v>0.18789</v>
      </c>
      <c r="P64" s="615">
        <v>0.1825</v>
      </c>
      <c r="Q64" s="615">
        <v>0.16622999999999999</v>
      </c>
      <c r="R64" s="615">
        <v>0.16178000000000001</v>
      </c>
      <c r="S64" s="615">
        <v>0.16730999999999999</v>
      </c>
      <c r="T64" s="615">
        <v>0.16405</v>
      </c>
      <c r="U64" s="615">
        <v>0.16223000000000001</v>
      </c>
      <c r="V64" s="615">
        <v>0.15307000000000001</v>
      </c>
      <c r="W64" s="339"/>
      <c r="X64" s="196"/>
      <c r="Y64" s="619">
        <v>0.16169</v>
      </c>
      <c r="Z64" s="197" t="str">
        <f t="shared" si="1"/>
        <v/>
      </c>
      <c r="AA64" s="339"/>
      <c r="AB64" s="619">
        <v>2.1989999999999999E-2</v>
      </c>
      <c r="AC64" s="197" t="str">
        <f t="shared" si="2"/>
        <v/>
      </c>
      <c r="AD64" s="339"/>
      <c r="AE64" s="400">
        <f t="shared" si="3"/>
        <v>0.18368000000000001</v>
      </c>
      <c r="AF64" s="197" t="str">
        <f t="shared" si="4"/>
        <v/>
      </c>
      <c r="AG64" s="339"/>
      <c r="AH64" s="605">
        <v>0.3913108930514298</v>
      </c>
      <c r="AI64" s="605">
        <v>0.60868910694857026</v>
      </c>
      <c r="AJ64" s="534"/>
      <c r="AK64" s="605">
        <v>0.11369107018285292</v>
      </c>
      <c r="AL64" s="605">
        <v>0.15443764577219202</v>
      </c>
    </row>
    <row r="65" spans="1:39">
      <c r="A65" s="25"/>
      <c r="B65" s="65" t="s">
        <v>570</v>
      </c>
      <c r="C65" s="615" t="s">
        <v>291</v>
      </c>
      <c r="D65" s="615" t="s">
        <v>291</v>
      </c>
      <c r="E65" s="615">
        <v>0.18529000000000001</v>
      </c>
      <c r="F65" s="615">
        <v>0.18523999999999999</v>
      </c>
      <c r="G65" s="615">
        <v>0.21443000000000001</v>
      </c>
      <c r="H65" s="615">
        <v>0.17396</v>
      </c>
      <c r="I65" s="615">
        <v>0.17263000000000001</v>
      </c>
      <c r="J65" s="615">
        <v>0.16828000000000001</v>
      </c>
      <c r="K65" s="615">
        <v>0.17554</v>
      </c>
      <c r="L65" s="615">
        <v>0.17762</v>
      </c>
      <c r="M65" s="615">
        <v>0.15956000000000001</v>
      </c>
      <c r="N65" s="615">
        <v>0.14698</v>
      </c>
      <c r="O65" s="615">
        <v>0.12329</v>
      </c>
      <c r="P65" s="615">
        <v>0.11359</v>
      </c>
      <c r="Q65" s="615">
        <v>0.11368</v>
      </c>
      <c r="R65" s="615">
        <v>0.13600999999999999</v>
      </c>
      <c r="S65" s="615">
        <v>0.13793</v>
      </c>
      <c r="T65" s="615">
        <v>0.12099</v>
      </c>
      <c r="U65" s="615">
        <v>0.1147</v>
      </c>
      <c r="V65" s="615">
        <v>0.11115</v>
      </c>
      <c r="W65" s="339"/>
      <c r="X65" s="196"/>
      <c r="Y65" s="619">
        <v>0.12416000000000001</v>
      </c>
      <c r="Z65" s="197" t="str">
        <f t="shared" si="1"/>
        <v/>
      </c>
      <c r="AA65" s="339"/>
      <c r="AB65" s="619">
        <v>1.6879999999999999E-2</v>
      </c>
      <c r="AC65" s="197" t="str">
        <f t="shared" si="2"/>
        <v/>
      </c>
      <c r="AD65" s="339"/>
      <c r="AE65" s="400">
        <f t="shared" si="3"/>
        <v>0.14104</v>
      </c>
      <c r="AF65" s="197" t="str">
        <f t="shared" si="4"/>
        <v/>
      </c>
      <c r="AG65" s="339"/>
      <c r="AH65" s="605">
        <v>0.50861114491534598</v>
      </c>
      <c r="AI65" s="605">
        <v>0.49138885508465402</v>
      </c>
      <c r="AJ65" s="534"/>
      <c r="AK65" s="605">
        <v>0.11238347385971621</v>
      </c>
      <c r="AL65" s="605">
        <v>0.14845250260115767</v>
      </c>
    </row>
    <row r="66" spans="1:39">
      <c r="A66" s="25"/>
      <c r="B66" s="65" t="s">
        <v>571</v>
      </c>
      <c r="C66" s="615">
        <v>2.55159</v>
      </c>
      <c r="D66" s="615">
        <v>2.4348200000000002</v>
      </c>
      <c r="E66" s="615">
        <v>2.4464800000000002</v>
      </c>
      <c r="F66" s="615">
        <v>2.4291100000000001</v>
      </c>
      <c r="G66" s="615">
        <v>2.2244999999999999</v>
      </c>
      <c r="H66" s="615">
        <v>1.73831</v>
      </c>
      <c r="I66" s="615">
        <v>1.56562</v>
      </c>
      <c r="J66" s="615">
        <v>1.0588500000000001</v>
      </c>
      <c r="K66" s="615">
        <v>0.46475</v>
      </c>
      <c r="L66" s="615">
        <v>0.52868999999999999</v>
      </c>
      <c r="M66" s="615">
        <v>0.51692000000000005</v>
      </c>
      <c r="N66" s="615">
        <v>0.45406000000000002</v>
      </c>
      <c r="O66" s="615">
        <v>0.40095999999999998</v>
      </c>
      <c r="P66" s="615">
        <v>0.40305000000000002</v>
      </c>
      <c r="Q66" s="615">
        <v>0.39410000000000001</v>
      </c>
      <c r="R66" s="615">
        <v>0.38940000000000002</v>
      </c>
      <c r="S66" s="615">
        <v>0.38735000000000003</v>
      </c>
      <c r="T66" s="615">
        <v>0.37952000000000002</v>
      </c>
      <c r="U66" s="615">
        <v>0.38163000000000002</v>
      </c>
      <c r="V66" s="615">
        <v>0.38429000000000002</v>
      </c>
      <c r="W66" s="339"/>
      <c r="X66" s="196"/>
      <c r="Y66" s="619">
        <v>0.38444</v>
      </c>
      <c r="Z66" s="197" t="str">
        <f t="shared" si="1"/>
        <v/>
      </c>
      <c r="AA66" s="339"/>
      <c r="AB66" s="619">
        <v>5.2269999999999997E-2</v>
      </c>
      <c r="AC66" s="197" t="str">
        <f t="shared" si="2"/>
        <v/>
      </c>
      <c r="AD66" s="339"/>
      <c r="AE66" s="400">
        <f t="shared" si="3"/>
        <v>0.43670999999999999</v>
      </c>
      <c r="AF66" s="197" t="str">
        <f t="shared" si="4"/>
        <v/>
      </c>
      <c r="AG66" s="339"/>
      <c r="AH66" s="605">
        <v>0.87878691535585352</v>
      </c>
      <c r="AI66" s="605">
        <v>0.12121308464414648</v>
      </c>
      <c r="AJ66" s="534"/>
      <c r="AK66" s="605">
        <v>1.8950304277886378E-2</v>
      </c>
      <c r="AL66" s="605">
        <v>0</v>
      </c>
    </row>
    <row r="67" spans="1:39">
      <c r="A67" s="25"/>
      <c r="B67" s="65" t="s">
        <v>572</v>
      </c>
      <c r="C67" s="615" t="s">
        <v>291</v>
      </c>
      <c r="D67" s="615" t="s">
        <v>291</v>
      </c>
      <c r="E67" s="615">
        <v>1.0204899999999999</v>
      </c>
      <c r="F67" s="615">
        <v>1.38784</v>
      </c>
      <c r="G67" s="615">
        <v>1.16015</v>
      </c>
      <c r="H67" s="615">
        <v>0.95725000000000005</v>
      </c>
      <c r="I67" s="615">
        <v>0.97330000000000005</v>
      </c>
      <c r="J67" s="615">
        <v>0.93657999999999997</v>
      </c>
      <c r="K67" s="615">
        <v>0.93164000000000002</v>
      </c>
      <c r="L67" s="615">
        <v>0.90346000000000004</v>
      </c>
      <c r="M67" s="615">
        <v>0.81901999999999997</v>
      </c>
      <c r="N67" s="615">
        <v>1.0072300000000001</v>
      </c>
      <c r="O67" s="615">
        <v>0.93442999999999998</v>
      </c>
      <c r="P67" s="615">
        <v>0.94643999999999995</v>
      </c>
      <c r="Q67" s="615">
        <v>0.91332000000000002</v>
      </c>
      <c r="R67" s="615">
        <v>1.0337799999999999</v>
      </c>
      <c r="S67" s="615">
        <v>0.95415000000000005</v>
      </c>
      <c r="T67" s="615">
        <v>1.01189</v>
      </c>
      <c r="U67" s="615">
        <v>0.84870999999999996</v>
      </c>
      <c r="V67" s="615">
        <v>0.85041999999999995</v>
      </c>
      <c r="W67" s="339"/>
      <c r="X67" s="196"/>
      <c r="Y67" s="619">
        <v>0.93979000000000001</v>
      </c>
      <c r="Z67" s="197" t="str">
        <f t="shared" si="1"/>
        <v/>
      </c>
      <c r="AA67" s="339"/>
      <c r="AB67" s="619">
        <v>0.12778999999999999</v>
      </c>
      <c r="AC67" s="197" t="str">
        <f t="shared" si="2"/>
        <v/>
      </c>
      <c r="AD67" s="339"/>
      <c r="AE67" s="400">
        <f t="shared" si="3"/>
        <v>1.06758</v>
      </c>
      <c r="AF67" s="197" t="str">
        <f t="shared" si="4"/>
        <v/>
      </c>
      <c r="AG67" s="339"/>
      <c r="AH67" s="605">
        <v>1</v>
      </c>
      <c r="AI67" s="605">
        <v>0</v>
      </c>
      <c r="AJ67" s="534"/>
      <c r="AK67" s="605">
        <v>0.14161933464432921</v>
      </c>
      <c r="AL67" s="605">
        <v>0</v>
      </c>
    </row>
    <row r="68" spans="1:39">
      <c r="A68" s="25"/>
      <c r="B68" s="65" t="s">
        <v>573</v>
      </c>
      <c r="C68" s="615">
        <v>0.58835000000000004</v>
      </c>
      <c r="D68" s="615">
        <v>0.57181000000000004</v>
      </c>
      <c r="E68" s="615">
        <v>0.55952000000000002</v>
      </c>
      <c r="F68" s="615">
        <v>0.57410000000000005</v>
      </c>
      <c r="G68" s="615">
        <v>0.53613999999999995</v>
      </c>
      <c r="H68" s="615">
        <v>0.46439999999999998</v>
      </c>
      <c r="I68" s="615">
        <v>0.44309999999999999</v>
      </c>
      <c r="J68" s="615">
        <v>0.42814000000000002</v>
      </c>
      <c r="K68" s="615">
        <v>0.41702</v>
      </c>
      <c r="L68" s="615">
        <v>0.41548000000000002</v>
      </c>
      <c r="M68" s="615">
        <v>0.40001999999999999</v>
      </c>
      <c r="N68" s="615">
        <v>0.41404000000000002</v>
      </c>
      <c r="O68" s="615">
        <v>0.40148</v>
      </c>
      <c r="P68" s="615">
        <v>0.40562999999999999</v>
      </c>
      <c r="Q68" s="615">
        <v>0.39550999999999997</v>
      </c>
      <c r="R68" s="615">
        <v>0.38706000000000002</v>
      </c>
      <c r="S68" s="615">
        <v>0.39432</v>
      </c>
      <c r="T68" s="615">
        <v>0.39972000000000002</v>
      </c>
      <c r="U68" s="615">
        <v>0.39207999999999998</v>
      </c>
      <c r="V68" s="615">
        <v>0.37448999999999999</v>
      </c>
      <c r="W68" s="339"/>
      <c r="X68" s="196"/>
      <c r="Y68" s="619">
        <v>0.38952999999999999</v>
      </c>
      <c r="Z68" s="197" t="str">
        <f t="shared" si="1"/>
        <v/>
      </c>
      <c r="AA68" s="339"/>
      <c r="AB68" s="619">
        <v>5.2970000000000003E-2</v>
      </c>
      <c r="AC68" s="197" t="str">
        <f t="shared" si="2"/>
        <v/>
      </c>
      <c r="AD68" s="339"/>
      <c r="AE68" s="400">
        <f t="shared" si="3"/>
        <v>0.4425</v>
      </c>
      <c r="AF68" s="197" t="str">
        <f t="shared" si="4"/>
        <v/>
      </c>
      <c r="AG68" s="339"/>
      <c r="AH68" s="605">
        <v>0.72107121808568031</v>
      </c>
      <c r="AI68" s="605">
        <v>0.27892878191431969</v>
      </c>
      <c r="AJ68" s="534"/>
      <c r="AK68" s="605">
        <v>4.0916316050445822E-2</v>
      </c>
      <c r="AL68" s="605">
        <v>0.17709578045586954</v>
      </c>
    </row>
    <row r="69" spans="1:39">
      <c r="A69" s="25"/>
      <c r="B69" s="186" t="s">
        <v>574</v>
      </c>
      <c r="C69" s="615">
        <v>0.64058000000000004</v>
      </c>
      <c r="D69" s="615">
        <v>0.63336999999999999</v>
      </c>
      <c r="E69" s="615">
        <v>0.63719000000000003</v>
      </c>
      <c r="F69" s="615">
        <v>0.63627</v>
      </c>
      <c r="G69" s="615">
        <v>0.64081999999999995</v>
      </c>
      <c r="H69" s="615">
        <v>0.67051000000000005</v>
      </c>
      <c r="I69" s="615">
        <v>0.66205999999999998</v>
      </c>
      <c r="J69" s="615">
        <v>0.66505000000000003</v>
      </c>
      <c r="K69" s="615">
        <v>0.66291</v>
      </c>
      <c r="L69" s="615">
        <v>0.66417000000000004</v>
      </c>
      <c r="M69" s="615">
        <v>0.67076000000000002</v>
      </c>
      <c r="N69" s="615">
        <v>0.65669999999999995</v>
      </c>
      <c r="O69" s="615">
        <v>0.65554000000000001</v>
      </c>
      <c r="P69" s="615">
        <v>0.65525</v>
      </c>
      <c r="Q69" s="615">
        <v>0.65593999999999997</v>
      </c>
      <c r="R69" s="615">
        <v>0.65044000000000002</v>
      </c>
      <c r="S69" s="615">
        <v>0.65729000000000004</v>
      </c>
      <c r="T69" s="615">
        <v>0.65912999999999999</v>
      </c>
      <c r="U69" s="615">
        <v>0.65549999999999997</v>
      </c>
      <c r="V69" s="615">
        <v>0.64019999999999999</v>
      </c>
      <c r="W69" s="339"/>
      <c r="X69" s="196"/>
      <c r="Y69" s="619">
        <v>0.65251000000000003</v>
      </c>
      <c r="Z69" s="197" t="str">
        <f t="shared" si="1"/>
        <v/>
      </c>
      <c r="AA69" s="339"/>
      <c r="AB69" s="619">
        <v>8.8719999999999993E-2</v>
      </c>
      <c r="AC69" s="197" t="str">
        <f t="shared" si="2"/>
        <v/>
      </c>
      <c r="AD69" s="339"/>
      <c r="AE69" s="400">
        <f t="shared" si="3"/>
        <v>0.74123000000000006</v>
      </c>
      <c r="AF69" s="197" t="str">
        <f t="shared" si="4"/>
        <v/>
      </c>
      <c r="AG69" s="339"/>
      <c r="AH69" s="605">
        <v>0.63488837676569609</v>
      </c>
      <c r="AI69" s="605">
        <v>0.36511162323430391</v>
      </c>
      <c r="AJ69" s="534"/>
      <c r="AK69" s="605">
        <v>0.10980940032844706</v>
      </c>
      <c r="AL69" s="605">
        <v>0</v>
      </c>
    </row>
    <row r="70" spans="1:39">
      <c r="A70" s="25"/>
      <c r="B70" s="186" t="s">
        <v>575</v>
      </c>
      <c r="C70" s="615">
        <v>0.51619999999999999</v>
      </c>
      <c r="D70" s="615">
        <v>0.52042999999999995</v>
      </c>
      <c r="E70" s="615">
        <v>0.62046999999999997</v>
      </c>
      <c r="F70" s="615">
        <v>0.54407000000000005</v>
      </c>
      <c r="G70" s="615">
        <v>0.51949999999999996</v>
      </c>
      <c r="H70" s="615">
        <v>0.57240000000000002</v>
      </c>
      <c r="I70" s="615">
        <v>0.43184</v>
      </c>
      <c r="J70" s="615">
        <v>0.46106999999999998</v>
      </c>
      <c r="K70" s="615">
        <v>0.47094999999999998</v>
      </c>
      <c r="L70" s="615">
        <v>0.53864000000000001</v>
      </c>
      <c r="M70" s="615">
        <v>0.47952</v>
      </c>
      <c r="N70" s="615">
        <v>0.44192999999999999</v>
      </c>
      <c r="O70" s="615">
        <v>0.51195999999999997</v>
      </c>
      <c r="P70" s="615">
        <v>0.41325000000000001</v>
      </c>
      <c r="Q70" s="615">
        <v>0.45150000000000001</v>
      </c>
      <c r="R70" s="615">
        <v>0.50087000000000004</v>
      </c>
      <c r="S70" s="615">
        <v>0.41782000000000002</v>
      </c>
      <c r="T70" s="615">
        <v>0.38462000000000002</v>
      </c>
      <c r="U70" s="615">
        <v>0.38352999999999998</v>
      </c>
      <c r="V70" s="615">
        <v>0.36824000000000001</v>
      </c>
      <c r="W70" s="339"/>
      <c r="X70" s="196"/>
      <c r="Y70" s="619">
        <v>0.41102</v>
      </c>
      <c r="Z70" s="197" t="str">
        <f t="shared" si="1"/>
        <v/>
      </c>
      <c r="AA70" s="339"/>
      <c r="AB70" s="619">
        <v>5.5890000000000002E-2</v>
      </c>
      <c r="AC70" s="197" t="str">
        <f t="shared" si="2"/>
        <v/>
      </c>
      <c r="AD70" s="339"/>
      <c r="AE70" s="400">
        <f t="shared" si="3"/>
        <v>0.46690999999999999</v>
      </c>
      <c r="AF70" s="197" t="str">
        <f t="shared" si="4"/>
        <v/>
      </c>
      <c r="AG70" s="339"/>
      <c r="AH70" s="605">
        <v>0.92385792650366372</v>
      </c>
      <c r="AI70" s="605">
        <v>7.6142073496336282E-2</v>
      </c>
      <c r="AJ70" s="534"/>
      <c r="AK70" s="605">
        <v>7.3783148669513257E-2</v>
      </c>
      <c r="AL70" s="605">
        <v>0</v>
      </c>
    </row>
    <row r="71" spans="1:39">
      <c r="A71" s="25"/>
      <c r="B71" s="186" t="s">
        <v>576</v>
      </c>
      <c r="C71" s="615" t="s">
        <v>291</v>
      </c>
      <c r="D71" s="615" t="s">
        <v>291</v>
      </c>
      <c r="E71" s="615">
        <v>0.40928999999999999</v>
      </c>
      <c r="F71" s="615">
        <v>0.38408999999999999</v>
      </c>
      <c r="G71" s="615">
        <v>0.45569999999999999</v>
      </c>
      <c r="H71" s="615">
        <v>0.44006000000000001</v>
      </c>
      <c r="I71" s="615">
        <v>0.44391999999999998</v>
      </c>
      <c r="J71" s="615">
        <v>0.38485999999999998</v>
      </c>
      <c r="K71" s="615">
        <v>0.35097</v>
      </c>
      <c r="L71" s="615">
        <v>0.36581999999999998</v>
      </c>
      <c r="M71" s="615">
        <v>0.39579999999999999</v>
      </c>
      <c r="N71" s="615">
        <v>0.40364</v>
      </c>
      <c r="O71" s="615">
        <v>0.41232000000000002</v>
      </c>
      <c r="P71" s="615">
        <v>0.45072000000000001</v>
      </c>
      <c r="Q71" s="615">
        <v>0.4178</v>
      </c>
      <c r="R71" s="615">
        <v>0.40265000000000001</v>
      </c>
      <c r="S71" s="615">
        <v>0.43901000000000001</v>
      </c>
      <c r="T71" s="615">
        <v>0.45349</v>
      </c>
      <c r="U71" s="615">
        <v>0.43980000000000002</v>
      </c>
      <c r="V71" s="615">
        <v>0.41435</v>
      </c>
      <c r="W71" s="339"/>
      <c r="X71" s="196"/>
      <c r="Y71" s="619">
        <v>0.42986000000000002</v>
      </c>
      <c r="Z71" s="197" t="str">
        <f t="shared" si="1"/>
        <v/>
      </c>
      <c r="AA71" s="339"/>
      <c r="AB71" s="619">
        <v>5.8450000000000002E-2</v>
      </c>
      <c r="AC71" s="197" t="str">
        <f t="shared" si="2"/>
        <v/>
      </c>
      <c r="AD71" s="339"/>
      <c r="AE71" s="400">
        <f t="shared" si="3"/>
        <v>0.48831000000000002</v>
      </c>
      <c r="AF71" s="197" t="str">
        <f t="shared" si="4"/>
        <v/>
      </c>
      <c r="AG71" s="339"/>
      <c r="AH71" s="605">
        <v>0.66465190234570282</v>
      </c>
      <c r="AI71" s="605">
        <v>0.33534809765429718</v>
      </c>
      <c r="AJ71" s="534"/>
      <c r="AK71" s="605">
        <v>0.14283140408822553</v>
      </c>
      <c r="AL71" s="605">
        <v>0.21827996727556925</v>
      </c>
    </row>
    <row r="72" spans="1:39">
      <c r="A72" s="25"/>
      <c r="B72" s="186" t="s">
        <v>577</v>
      </c>
      <c r="C72" s="615">
        <v>0.37558999999999998</v>
      </c>
      <c r="D72" s="615">
        <v>0.38589000000000001</v>
      </c>
      <c r="E72" s="615">
        <v>0.35770999999999997</v>
      </c>
      <c r="F72" s="615">
        <v>0.40975</v>
      </c>
      <c r="G72" s="615">
        <v>0.35609000000000002</v>
      </c>
      <c r="H72" s="615">
        <v>0.37465999999999999</v>
      </c>
      <c r="I72" s="615">
        <v>0.36103000000000002</v>
      </c>
      <c r="J72" s="615">
        <v>0.37697999999999998</v>
      </c>
      <c r="K72" s="615">
        <v>0.35093999999999997</v>
      </c>
      <c r="L72" s="615">
        <v>0.33976000000000001</v>
      </c>
      <c r="M72" s="615">
        <v>0.26668999999999998</v>
      </c>
      <c r="N72" s="615">
        <v>0.24116000000000001</v>
      </c>
      <c r="O72" s="615">
        <v>0.21487000000000001</v>
      </c>
      <c r="P72" s="615">
        <v>0.25478000000000001</v>
      </c>
      <c r="Q72" s="615">
        <v>0.24002000000000001</v>
      </c>
      <c r="R72" s="615">
        <v>0.22900000000000001</v>
      </c>
      <c r="S72" s="615">
        <v>0.22341</v>
      </c>
      <c r="T72" s="615">
        <v>0.22928999999999999</v>
      </c>
      <c r="U72" s="615">
        <v>0.21754000000000001</v>
      </c>
      <c r="V72" s="615">
        <v>0.22172</v>
      </c>
      <c r="W72" s="339"/>
      <c r="X72" s="196"/>
      <c r="Y72" s="619">
        <v>0.22419</v>
      </c>
      <c r="Z72" s="197" t="str">
        <f t="shared" si="1"/>
        <v/>
      </c>
      <c r="AA72" s="339"/>
      <c r="AB72" s="619">
        <v>3.048E-2</v>
      </c>
      <c r="AC72" s="197" t="str">
        <f t="shared" si="2"/>
        <v/>
      </c>
      <c r="AD72" s="339"/>
      <c r="AE72" s="400">
        <f t="shared" si="3"/>
        <v>0.25467000000000001</v>
      </c>
      <c r="AF72" s="197" t="str">
        <f t="shared" si="4"/>
        <v/>
      </c>
      <c r="AG72" s="339"/>
      <c r="AH72" s="605">
        <v>0.70156591972045823</v>
      </c>
      <c r="AI72" s="605">
        <v>0.29843408027954177</v>
      </c>
      <c r="AJ72" s="534"/>
      <c r="AK72" s="605">
        <v>5.0347096476681764E-2</v>
      </c>
      <c r="AL72" s="605">
        <v>0.14716201638807214</v>
      </c>
    </row>
    <row r="73" spans="1:39">
      <c r="A73" s="25"/>
      <c r="B73" s="186" t="s">
        <v>578</v>
      </c>
      <c r="C73" s="615">
        <v>0.35988999999999999</v>
      </c>
      <c r="D73" s="615">
        <v>0.29920000000000002</v>
      </c>
      <c r="E73" s="615">
        <v>0.34567999999999999</v>
      </c>
      <c r="F73" s="615">
        <v>0.35877999999999999</v>
      </c>
      <c r="G73" s="615">
        <v>0.32407000000000002</v>
      </c>
      <c r="H73" s="615">
        <v>0.32796999999999998</v>
      </c>
      <c r="I73" s="615">
        <v>0.31179000000000001</v>
      </c>
      <c r="J73" s="615">
        <v>0.3654</v>
      </c>
      <c r="K73" s="615">
        <v>0.37058999999999997</v>
      </c>
      <c r="L73" s="615">
        <v>0.34039999999999998</v>
      </c>
      <c r="M73" s="615">
        <v>0.33831</v>
      </c>
      <c r="N73" s="615">
        <v>0.35348000000000002</v>
      </c>
      <c r="O73" s="615">
        <v>0.37148999999999999</v>
      </c>
      <c r="P73" s="615">
        <v>0.36707000000000001</v>
      </c>
      <c r="Q73" s="615">
        <v>0.34072999999999998</v>
      </c>
      <c r="R73" s="615">
        <v>0.34459000000000001</v>
      </c>
      <c r="S73" s="615">
        <v>0.35496</v>
      </c>
      <c r="T73" s="615">
        <v>0.36664999999999998</v>
      </c>
      <c r="U73" s="615">
        <v>0.32884000000000002</v>
      </c>
      <c r="V73" s="615">
        <v>0.31602999999999998</v>
      </c>
      <c r="W73" s="339"/>
      <c r="X73" s="196"/>
      <c r="Y73" s="619">
        <v>0.34221000000000001</v>
      </c>
      <c r="Z73" s="197" t="str">
        <f t="shared" si="1"/>
        <v/>
      </c>
      <c r="AA73" s="339"/>
      <c r="AB73" s="619">
        <v>4.6530000000000002E-2</v>
      </c>
      <c r="AC73" s="197" t="str">
        <f t="shared" si="2"/>
        <v/>
      </c>
      <c r="AD73" s="339"/>
      <c r="AE73" s="400">
        <f t="shared" si="3"/>
        <v>0.38873999999999997</v>
      </c>
      <c r="AF73" s="197" t="str">
        <f t="shared" si="4"/>
        <v/>
      </c>
      <c r="AG73" s="339"/>
      <c r="AH73" s="605">
        <v>0.85653218694738109</v>
      </c>
      <c r="AI73" s="605">
        <v>0.14346781305261891</v>
      </c>
      <c r="AJ73" s="534"/>
      <c r="AK73" s="605">
        <v>6.5025153680988296E-2</v>
      </c>
      <c r="AL73" s="605">
        <v>0.15507835448608959</v>
      </c>
    </row>
    <row r="74" spans="1:39">
      <c r="A74" s="25"/>
      <c r="B74" s="186" t="s">
        <v>579</v>
      </c>
      <c r="C74" s="615">
        <v>0.42714999999999997</v>
      </c>
      <c r="D74" s="615">
        <v>0.42160999999999998</v>
      </c>
      <c r="E74" s="615">
        <v>0.47434999999999999</v>
      </c>
      <c r="F74" s="615">
        <v>0.41583999999999999</v>
      </c>
      <c r="G74" s="615">
        <v>0.41078999999999999</v>
      </c>
      <c r="H74" s="615">
        <v>0.45343</v>
      </c>
      <c r="I74" s="615">
        <v>0.35774</v>
      </c>
      <c r="J74" s="615">
        <v>0.39196999999999999</v>
      </c>
      <c r="K74" s="615">
        <v>0.38091999999999998</v>
      </c>
      <c r="L74" s="615">
        <v>0.44439000000000001</v>
      </c>
      <c r="M74" s="615">
        <v>0.42993999999999999</v>
      </c>
      <c r="N74" s="615">
        <v>0.38172</v>
      </c>
      <c r="O74" s="615">
        <v>0.43402000000000002</v>
      </c>
      <c r="P74" s="615">
        <v>0.37837999999999999</v>
      </c>
      <c r="Q74" s="615">
        <v>0.38175999999999999</v>
      </c>
      <c r="R74" s="615">
        <v>0.39684000000000003</v>
      </c>
      <c r="S74" s="615">
        <v>0.36875000000000002</v>
      </c>
      <c r="T74" s="615">
        <v>0.38708999999999999</v>
      </c>
      <c r="U74" s="615">
        <v>0.32657999999999998</v>
      </c>
      <c r="V74" s="615">
        <v>0.29877999999999999</v>
      </c>
      <c r="W74" s="339"/>
      <c r="X74" s="196"/>
      <c r="Y74" s="619">
        <v>0.35560999999999998</v>
      </c>
      <c r="Z74" s="197" t="str">
        <f t="shared" si="1"/>
        <v/>
      </c>
      <c r="AA74" s="339"/>
      <c r="AB74" s="619">
        <v>4.8349999999999997E-2</v>
      </c>
      <c r="AC74" s="197" t="str">
        <f t="shared" si="2"/>
        <v/>
      </c>
      <c r="AD74" s="339"/>
      <c r="AE74" s="400">
        <f t="shared" si="3"/>
        <v>0.40395999999999999</v>
      </c>
      <c r="AF74" s="197" t="str">
        <f t="shared" si="4"/>
        <v/>
      </c>
      <c r="AG74" s="339"/>
      <c r="AH74" s="605">
        <v>1</v>
      </c>
      <c r="AI74" s="605">
        <v>0</v>
      </c>
      <c r="AJ74" s="534"/>
      <c r="AK74" s="605">
        <v>5.877435267154256E-2</v>
      </c>
      <c r="AL74" s="605">
        <v>0</v>
      </c>
    </row>
    <row r="75" spans="1:39">
      <c r="A75" s="25"/>
      <c r="B75" s="186" t="s">
        <v>580</v>
      </c>
      <c r="C75" s="615">
        <v>4.827E-2</v>
      </c>
      <c r="D75" s="615">
        <v>5.8700000000000002E-2</v>
      </c>
      <c r="E75" s="615">
        <v>5.0979999999999998E-2</v>
      </c>
      <c r="F75" s="615">
        <v>5.2040000000000003E-2</v>
      </c>
      <c r="G75" s="615">
        <v>5.6279999999999997E-2</v>
      </c>
      <c r="H75" s="615">
        <v>5.0009999999999999E-2</v>
      </c>
      <c r="I75" s="615">
        <v>7.3899999999999993E-2</v>
      </c>
      <c r="J75" s="615">
        <v>5.0790000000000002E-2</v>
      </c>
      <c r="K75" s="615">
        <v>5.3190000000000001E-2</v>
      </c>
      <c r="L75" s="615">
        <v>4.8939999999999997E-2</v>
      </c>
      <c r="M75" s="615">
        <v>4.1520000000000001E-2</v>
      </c>
      <c r="N75" s="615">
        <v>4.2049999999999997E-2</v>
      </c>
      <c r="O75" s="615">
        <v>5.1700000000000003E-2</v>
      </c>
      <c r="P75" s="615">
        <v>5.9389999999999998E-2</v>
      </c>
      <c r="Q75" s="615">
        <v>5.0979999999999998E-2</v>
      </c>
      <c r="R75" s="615">
        <v>4.4040000000000003E-2</v>
      </c>
      <c r="S75" s="615">
        <v>4.7960000000000003E-2</v>
      </c>
      <c r="T75" s="615">
        <v>4.0039999999999999E-2</v>
      </c>
      <c r="U75" s="615">
        <v>4.0070000000000001E-2</v>
      </c>
      <c r="V75" s="615">
        <v>4.3139999999999998E-2</v>
      </c>
      <c r="W75" s="339"/>
      <c r="X75" s="196"/>
      <c r="Y75" s="619">
        <v>4.3049999999999998E-2</v>
      </c>
      <c r="Z75" s="197" t="str">
        <f t="shared" si="1"/>
        <v/>
      </c>
      <c r="AA75" s="339"/>
      <c r="AB75" s="619">
        <v>5.8500000000000002E-3</v>
      </c>
      <c r="AC75" s="197" t="str">
        <f t="shared" si="2"/>
        <v/>
      </c>
      <c r="AD75" s="339"/>
      <c r="AE75" s="400">
        <f t="shared" si="3"/>
        <v>4.8899999999999999E-2</v>
      </c>
      <c r="AF75" s="197" t="str">
        <f t="shared" si="4"/>
        <v/>
      </c>
      <c r="AG75" s="339"/>
      <c r="AH75" s="605">
        <v>0.74547074406239133</v>
      </c>
      <c r="AI75" s="605">
        <v>0.25452925593760867</v>
      </c>
      <c r="AJ75" s="534"/>
      <c r="AK75" s="605">
        <v>7.7426070210047729E-2</v>
      </c>
      <c r="AL75" s="605">
        <v>3.88120901212098E-2</v>
      </c>
    </row>
    <row r="76" spans="1:39" s="79" customFormat="1">
      <c r="B76" s="71" t="s">
        <v>581</v>
      </c>
      <c r="C76" s="616" t="s">
        <v>291</v>
      </c>
      <c r="D76" s="616" t="s">
        <v>291</v>
      </c>
      <c r="E76" s="616">
        <v>0.43878</v>
      </c>
      <c r="F76" s="616">
        <v>0.41941000000000001</v>
      </c>
      <c r="G76" s="616">
        <v>0.41931000000000002</v>
      </c>
      <c r="H76" s="616">
        <v>0.41375000000000001</v>
      </c>
      <c r="I76" s="616">
        <v>0.40611999999999998</v>
      </c>
      <c r="J76" s="616">
        <v>0.39487</v>
      </c>
      <c r="K76" s="616">
        <v>0.39044000000000001</v>
      </c>
      <c r="L76" s="616">
        <v>0.38158999999999998</v>
      </c>
      <c r="M76" s="616">
        <v>0.38102000000000003</v>
      </c>
      <c r="N76" s="616">
        <v>0.37639</v>
      </c>
      <c r="O76" s="616">
        <v>0.38002999999999998</v>
      </c>
      <c r="P76" s="616">
        <v>0.37354999999999999</v>
      </c>
      <c r="Q76" s="616">
        <v>0.36575000000000002</v>
      </c>
      <c r="R76" s="616">
        <v>0.35830000000000001</v>
      </c>
      <c r="S76" s="616">
        <v>0.36246</v>
      </c>
      <c r="T76" s="616">
        <v>0.37302999999999997</v>
      </c>
      <c r="U76" s="616">
        <v>0.35485</v>
      </c>
      <c r="V76" s="616">
        <v>0.33890999999999999</v>
      </c>
      <c r="W76" s="340"/>
      <c r="X76" s="331"/>
      <c r="Y76" s="621">
        <v>0.35750999999999999</v>
      </c>
      <c r="Z76" s="332" t="str">
        <f t="shared" si="1"/>
        <v/>
      </c>
      <c r="AA76" s="340"/>
      <c r="AB76" s="621">
        <v>4.861E-2</v>
      </c>
      <c r="AC76" s="332" t="str">
        <f t="shared" si="2"/>
        <v/>
      </c>
      <c r="AD76" s="340"/>
      <c r="AE76" s="618">
        <f t="shared" si="3"/>
        <v>0.40611999999999998</v>
      </c>
      <c r="AF76" s="332" t="str">
        <f t="shared" si="4"/>
        <v/>
      </c>
      <c r="AG76" s="340"/>
      <c r="AH76" s="622">
        <v>0.81592699664043344</v>
      </c>
      <c r="AI76" s="622">
        <v>0.18407300335956656</v>
      </c>
      <c r="AK76" s="622">
        <v>6.7868576966102337E-2</v>
      </c>
      <c r="AL76" s="622">
        <v>7.7303851413904751E-2</v>
      </c>
    </row>
    <row r="77" spans="1:39">
      <c r="A77" s="25"/>
      <c r="B77" s="71" t="s">
        <v>637</v>
      </c>
      <c r="C77" s="333"/>
      <c r="D77" s="333"/>
      <c r="E77" s="333"/>
      <c r="F77" s="333"/>
      <c r="G77" s="333"/>
      <c r="H77" s="333"/>
      <c r="I77" s="333"/>
      <c r="J77" s="333"/>
      <c r="K77" s="333"/>
      <c r="L77" s="333"/>
      <c r="M77" s="333"/>
      <c r="N77" s="333"/>
      <c r="O77" s="333"/>
      <c r="P77" s="333"/>
      <c r="Q77" s="333"/>
      <c r="R77" s="333"/>
      <c r="S77" s="333"/>
      <c r="T77" s="333"/>
      <c r="U77" s="333"/>
      <c r="V77" s="334"/>
      <c r="W77" s="330"/>
      <c r="X77" s="344"/>
      <c r="Y77" s="412"/>
      <c r="Z77" s="332">
        <f>SUM(Z50:Z76)</f>
        <v>0</v>
      </c>
      <c r="AA77" s="330"/>
      <c r="AB77" s="343"/>
      <c r="AC77" s="332">
        <f>SUM(AC50:AC76)</f>
        <v>0</v>
      </c>
      <c r="AD77" s="330"/>
      <c r="AE77" s="343"/>
      <c r="AF77" s="332">
        <f>SUM(AF50:AF76)</f>
        <v>0</v>
      </c>
      <c r="AG77" s="330"/>
      <c r="AH77" s="307"/>
      <c r="AI77" s="307"/>
      <c r="AJ77" s="307"/>
      <c r="AK77" s="307"/>
      <c r="AL77" s="307"/>
    </row>
    <row r="78" spans="1:39" s="33" customFormat="1" ht="9">
      <c r="A78" s="290"/>
      <c r="B78" s="749"/>
      <c r="C78" s="750"/>
      <c r="D78" s="750"/>
      <c r="E78" s="750"/>
      <c r="F78" s="750"/>
      <c r="G78" s="750"/>
      <c r="H78" s="750"/>
      <c r="I78" s="750"/>
      <c r="J78" s="750"/>
      <c r="K78" s="750"/>
      <c r="L78" s="750"/>
      <c r="M78" s="750"/>
      <c r="N78" s="750"/>
      <c r="O78" s="750"/>
      <c r="P78" s="750"/>
      <c r="Q78" s="750"/>
      <c r="R78" s="750"/>
      <c r="S78" s="750"/>
      <c r="T78" s="751"/>
      <c r="U78" s="751"/>
      <c r="V78" s="751"/>
      <c r="W78" s="420"/>
      <c r="X78" s="751"/>
      <c r="Y78" s="752"/>
      <c r="Z78" s="751"/>
      <c r="AA78" s="420"/>
      <c r="AB78" s="420"/>
      <c r="AC78" s="420"/>
      <c r="AD78" s="420"/>
      <c r="AE78" s="420"/>
      <c r="AF78" s="420"/>
      <c r="AG78" s="420"/>
      <c r="AH78" s="753"/>
      <c r="AI78" s="753"/>
      <c r="AJ78" s="753"/>
      <c r="AK78" s="753"/>
      <c r="AL78" s="753"/>
      <c r="AM78" s="290"/>
    </row>
    <row r="79" spans="1:39">
      <c r="A79" s="1336" t="str">
        <f>A46&amp;" - continued"</f>
        <v>Table 10a - continued</v>
      </c>
      <c r="B79" s="403"/>
      <c r="C79" s="404"/>
      <c r="D79" s="404"/>
      <c r="E79" s="404"/>
      <c r="F79" s="404"/>
      <c r="G79" s="404"/>
      <c r="H79" s="404"/>
      <c r="I79" s="404"/>
      <c r="J79" s="404"/>
      <c r="K79" s="404"/>
      <c r="L79" s="404"/>
      <c r="M79" s="404"/>
      <c r="N79" s="404"/>
      <c r="O79" s="404"/>
      <c r="P79" s="404"/>
      <c r="Q79" s="404"/>
      <c r="R79" s="404"/>
      <c r="S79" s="404"/>
      <c r="T79" s="330"/>
      <c r="U79" s="330"/>
      <c r="V79" s="330"/>
      <c r="W79" s="336"/>
      <c r="X79" s="336"/>
      <c r="Y79" s="1321" t="s">
        <v>748</v>
      </c>
      <c r="Z79" s="1323"/>
      <c r="AA79" s="336"/>
      <c r="AB79" s="1317" t="s">
        <v>749</v>
      </c>
      <c r="AC79" s="1318"/>
      <c r="AD79" s="336"/>
      <c r="AE79" s="1319" t="s">
        <v>750</v>
      </c>
      <c r="AF79" s="1320"/>
      <c r="AG79" s="336"/>
      <c r="AH79" s="335"/>
      <c r="AI79" s="335"/>
      <c r="AJ79" s="335"/>
      <c r="AK79" s="335"/>
      <c r="AL79" s="335"/>
      <c r="AM79" s="14"/>
    </row>
    <row r="80" spans="1:39" ht="24">
      <c r="A80" s="1336"/>
      <c r="B80" s="1326" t="s">
        <v>1295</v>
      </c>
      <c r="C80" s="1327"/>
      <c r="D80" s="1327"/>
      <c r="E80" s="1327"/>
      <c r="F80" s="1327"/>
      <c r="G80" s="1327"/>
      <c r="H80" s="1327"/>
      <c r="I80" s="1327"/>
      <c r="J80" s="1327"/>
      <c r="K80" s="1327"/>
      <c r="L80" s="1327"/>
      <c r="M80" s="1327"/>
      <c r="N80" s="1327"/>
      <c r="O80" s="1327"/>
      <c r="P80" s="1327"/>
      <c r="Q80" s="1327"/>
      <c r="R80" s="1327"/>
      <c r="S80" s="1328"/>
      <c r="T80" s="586"/>
      <c r="U80" s="586"/>
      <c r="V80" s="586"/>
      <c r="W80" s="337"/>
      <c r="X80" s="192" t="s">
        <v>1294</v>
      </c>
      <c r="Y80" s="1315" t="s">
        <v>764</v>
      </c>
      <c r="Z80" s="1316"/>
      <c r="AA80" s="337"/>
      <c r="AB80" s="1315" t="s">
        <v>762</v>
      </c>
      <c r="AC80" s="1316"/>
      <c r="AD80" s="337"/>
      <c r="AE80" s="1315" t="s">
        <v>763</v>
      </c>
      <c r="AF80" s="1316"/>
      <c r="AG80" s="337"/>
      <c r="AH80" s="1329" t="s">
        <v>288</v>
      </c>
      <c r="AI80" s="1330"/>
      <c r="AK80" s="1324" t="s">
        <v>289</v>
      </c>
      <c r="AL80" s="1325"/>
    </row>
    <row r="81" spans="2:38" ht="24">
      <c r="B81" s="215" t="s">
        <v>554</v>
      </c>
      <c r="C81" s="614">
        <f t="shared" ref="C81:H81" si="5">C$48</f>
        <v>1990</v>
      </c>
      <c r="D81" s="614">
        <f t="shared" si="5"/>
        <v>1991</v>
      </c>
      <c r="E81" s="614">
        <f t="shared" si="5"/>
        <v>1992</v>
      </c>
      <c r="F81" s="614">
        <f t="shared" si="5"/>
        <v>1993</v>
      </c>
      <c r="G81" s="614">
        <f t="shared" si="5"/>
        <v>1994</v>
      </c>
      <c r="H81" s="614">
        <f t="shared" si="5"/>
        <v>1995</v>
      </c>
      <c r="I81" s="614">
        <f t="shared" ref="I81:V81" si="6">I$48</f>
        <v>1996</v>
      </c>
      <c r="J81" s="614">
        <f t="shared" si="6"/>
        <v>1997</v>
      </c>
      <c r="K81" s="614">
        <f t="shared" si="6"/>
        <v>1998</v>
      </c>
      <c r="L81" s="614">
        <f t="shared" si="6"/>
        <v>1999</v>
      </c>
      <c r="M81" s="614">
        <f t="shared" si="6"/>
        <v>2000</v>
      </c>
      <c r="N81" s="614">
        <f t="shared" si="6"/>
        <v>2001</v>
      </c>
      <c r="O81" s="614">
        <f t="shared" si="6"/>
        <v>2002</v>
      </c>
      <c r="P81" s="614">
        <f t="shared" si="6"/>
        <v>2003</v>
      </c>
      <c r="Q81" s="614">
        <f t="shared" si="6"/>
        <v>2004</v>
      </c>
      <c r="R81" s="614">
        <f t="shared" si="6"/>
        <v>2005</v>
      </c>
      <c r="S81" s="614">
        <f t="shared" si="6"/>
        <v>2006</v>
      </c>
      <c r="T81" s="614">
        <f t="shared" si="6"/>
        <v>2007</v>
      </c>
      <c r="U81" s="614">
        <f t="shared" si="6"/>
        <v>2008</v>
      </c>
      <c r="V81" s="614">
        <f t="shared" si="6"/>
        <v>2009</v>
      </c>
      <c r="W81" s="338"/>
      <c r="X81" s="184" t="str">
        <f>X$48</f>
        <v>Amount used per year, kWh</v>
      </c>
      <c r="Y81" s="410" t="s">
        <v>313</v>
      </c>
      <c r="Z81" s="184" t="s">
        <v>204</v>
      </c>
      <c r="AA81" s="338"/>
      <c r="AB81" s="184" t="s">
        <v>770</v>
      </c>
      <c r="AC81" s="184" t="s">
        <v>772</v>
      </c>
      <c r="AD81" s="338"/>
      <c r="AE81" s="184" t="s">
        <v>770</v>
      </c>
      <c r="AF81" s="184" t="s">
        <v>772</v>
      </c>
      <c r="AG81" s="338"/>
      <c r="AH81" s="182" t="s">
        <v>325</v>
      </c>
      <c r="AI81" s="182" t="s">
        <v>290</v>
      </c>
      <c r="AK81" s="182" t="s">
        <v>325</v>
      </c>
      <c r="AL81" s="182" t="s">
        <v>290</v>
      </c>
    </row>
    <row r="82" spans="2:38">
      <c r="B82" s="1333" t="s">
        <v>112</v>
      </c>
      <c r="C82" s="1334"/>
      <c r="D82" s="1334"/>
      <c r="E82" s="1334"/>
      <c r="F82" s="1334"/>
      <c r="G82" s="1334"/>
      <c r="H82" s="1334"/>
      <c r="I82" s="1334"/>
      <c r="J82" s="1334"/>
      <c r="K82" s="1334"/>
      <c r="L82" s="1334"/>
      <c r="M82" s="1334"/>
      <c r="N82" s="1334"/>
      <c r="O82" s="1334"/>
      <c r="P82" s="1334"/>
      <c r="Q82" s="1334"/>
      <c r="R82" s="1334"/>
      <c r="S82" s="1334"/>
      <c r="T82" s="1334"/>
      <c r="U82" s="1334"/>
      <c r="V82" s="1335"/>
      <c r="W82" s="262"/>
      <c r="X82" s="130"/>
      <c r="Y82" s="413"/>
      <c r="Z82" s="524"/>
      <c r="AA82" s="262"/>
      <c r="AB82" s="395"/>
      <c r="AC82" s="399"/>
      <c r="AD82" s="262"/>
      <c r="AE82" s="184"/>
      <c r="AF82" s="399"/>
      <c r="AG82" s="262"/>
      <c r="AH82" s="531"/>
      <c r="AI82" s="532"/>
      <c r="AJ82" s="335"/>
      <c r="AK82" s="531"/>
      <c r="AL82" s="532"/>
    </row>
    <row r="83" spans="2:38">
      <c r="B83" s="187" t="s">
        <v>582</v>
      </c>
      <c r="C83" s="615">
        <v>0.81518000000000002</v>
      </c>
      <c r="D83" s="615">
        <v>0.81923999999999997</v>
      </c>
      <c r="E83" s="615">
        <v>0.82552000000000003</v>
      </c>
      <c r="F83" s="615">
        <v>0.81015000000000004</v>
      </c>
      <c r="G83" s="615">
        <v>0.80408000000000002</v>
      </c>
      <c r="H83" s="615">
        <v>0.80986999999999998</v>
      </c>
      <c r="I83" s="615">
        <v>0.82342000000000004</v>
      </c>
      <c r="J83" s="615">
        <v>0.82589000000000001</v>
      </c>
      <c r="K83" s="615">
        <v>0.86353000000000002</v>
      </c>
      <c r="L83" s="615">
        <v>0.86463999999999996</v>
      </c>
      <c r="M83" s="615">
        <v>0.85302999999999995</v>
      </c>
      <c r="N83" s="615">
        <v>0.85962000000000005</v>
      </c>
      <c r="O83" s="615">
        <v>0.92874999999999996</v>
      </c>
      <c r="P83" s="615">
        <v>0.91783000000000003</v>
      </c>
      <c r="Q83" s="615">
        <v>0.89880000000000004</v>
      </c>
      <c r="R83" s="615">
        <v>0.90971000000000002</v>
      </c>
      <c r="S83" s="615">
        <v>0.92562</v>
      </c>
      <c r="T83" s="615">
        <v>0.87631000000000003</v>
      </c>
      <c r="U83" s="615">
        <v>0.85560000000000003</v>
      </c>
      <c r="V83" s="615">
        <v>0.85292999999999997</v>
      </c>
      <c r="W83" s="339"/>
      <c r="X83" s="196"/>
      <c r="Y83" s="617">
        <v>0.88402999999999998</v>
      </c>
      <c r="Z83" s="197" t="str">
        <f t="shared" ref="Z83:Z116" si="7">IF(ISBLANK($X83),"",$X83*Y83)</f>
        <v/>
      </c>
      <c r="AA83" s="339"/>
      <c r="AB83" s="617">
        <v>0.1202</v>
      </c>
      <c r="AC83" s="197" t="str">
        <f t="shared" ref="AC83:AC116" si="8">IF(ISBLANK($X83),"",$X83*AB83)</f>
        <v/>
      </c>
      <c r="AD83" s="339"/>
      <c r="AE83" s="400">
        <f t="shared" ref="AE83:AE116" si="9">ROUND(SUM(AB83,Y83),5)</f>
        <v>1.00423</v>
      </c>
      <c r="AF83" s="197" t="str">
        <f t="shared" ref="AF83:AF116" si="10">IF(ISBLANK($X83),"",$X83*AE83)</f>
        <v/>
      </c>
      <c r="AG83" s="339"/>
      <c r="AH83" s="605">
        <v>1</v>
      </c>
      <c r="AI83" s="605">
        <v>0</v>
      </c>
      <c r="AK83" s="605">
        <v>7.5884486512273461E-2</v>
      </c>
      <c r="AL83" s="605">
        <v>0</v>
      </c>
    </row>
    <row r="84" spans="2:38">
      <c r="B84" s="187" t="s">
        <v>583</v>
      </c>
      <c r="C84" s="615" t="s">
        <v>291</v>
      </c>
      <c r="D84" s="615" t="s">
        <v>291</v>
      </c>
      <c r="E84" s="615">
        <v>6.0990000000000003E-2</v>
      </c>
      <c r="F84" s="615">
        <v>5.5410000000000001E-2</v>
      </c>
      <c r="G84" s="615">
        <v>5.117E-2</v>
      </c>
      <c r="H84" s="615">
        <v>5.5300000000000002E-2</v>
      </c>
      <c r="I84" s="615">
        <v>5.7110000000000001E-2</v>
      </c>
      <c r="J84" s="615">
        <v>6.2219999999999998E-2</v>
      </c>
      <c r="K84" s="615">
        <v>6.2219999999999998E-2</v>
      </c>
      <c r="L84" s="615">
        <v>8.2210000000000005E-2</v>
      </c>
      <c r="M84" s="615">
        <v>8.7609999999999993E-2</v>
      </c>
      <c r="N84" s="615">
        <v>0.10335</v>
      </c>
      <c r="O84" s="615">
        <v>8.5250000000000006E-2</v>
      </c>
      <c r="P84" s="615">
        <v>7.886E-2</v>
      </c>
      <c r="Q84" s="615">
        <v>8.5029999999999994E-2</v>
      </c>
      <c r="R84" s="615">
        <v>8.3949999999999997E-2</v>
      </c>
      <c r="S84" s="615">
        <v>8.1000000000000003E-2</v>
      </c>
      <c r="T84" s="615">
        <v>7.2770000000000001E-2</v>
      </c>
      <c r="U84" s="615">
        <v>8.8849999999999998E-2</v>
      </c>
      <c r="V84" s="615">
        <v>6.4130000000000006E-2</v>
      </c>
      <c r="W84" s="339"/>
      <c r="X84" s="196"/>
      <c r="Y84" s="617">
        <v>7.8140000000000001E-2</v>
      </c>
      <c r="Z84" s="197" t="str">
        <f t="shared" si="7"/>
        <v/>
      </c>
      <c r="AA84" s="339"/>
      <c r="AB84" s="617">
        <v>1.0619999999999999E-2</v>
      </c>
      <c r="AC84" s="197" t="str">
        <f t="shared" si="8"/>
        <v/>
      </c>
      <c r="AD84" s="339"/>
      <c r="AE84" s="400">
        <f t="shared" si="9"/>
        <v>8.8760000000000006E-2</v>
      </c>
      <c r="AF84" s="197" t="str">
        <f t="shared" si="10"/>
        <v/>
      </c>
      <c r="AG84" s="339"/>
      <c r="AH84" s="605">
        <v>0.99694334732578338</v>
      </c>
      <c r="AI84" s="605">
        <v>3.05665267421662E-3</v>
      </c>
      <c r="AJ84" s="534"/>
      <c r="AK84" s="605">
        <v>0.1581602664499453</v>
      </c>
      <c r="AL84" s="605">
        <v>0</v>
      </c>
    </row>
    <row r="85" spans="2:38">
      <c r="B85" s="187" t="s">
        <v>584</v>
      </c>
      <c r="C85" s="615">
        <v>0.20344999999999999</v>
      </c>
      <c r="D85" s="615">
        <v>0.19564999999999999</v>
      </c>
      <c r="E85" s="615">
        <v>0.20469000000000001</v>
      </c>
      <c r="F85" s="615">
        <v>0.18298</v>
      </c>
      <c r="G85" s="615">
        <v>0.17954999999999999</v>
      </c>
      <c r="H85" s="615">
        <v>0.18436</v>
      </c>
      <c r="I85" s="615">
        <v>0.17827000000000001</v>
      </c>
      <c r="J85" s="615">
        <v>0.19764000000000001</v>
      </c>
      <c r="K85" s="615">
        <v>0.22119</v>
      </c>
      <c r="L85" s="615">
        <v>0.21215000000000001</v>
      </c>
      <c r="M85" s="615">
        <v>0.22195000000000001</v>
      </c>
      <c r="N85" s="615">
        <v>0.2311</v>
      </c>
      <c r="O85" s="615">
        <v>0.21607999999999999</v>
      </c>
      <c r="P85" s="615">
        <v>0.22850999999999999</v>
      </c>
      <c r="Q85" s="615">
        <v>0.21387</v>
      </c>
      <c r="R85" s="615">
        <v>0.20018</v>
      </c>
      <c r="S85" s="615">
        <v>0.20129</v>
      </c>
      <c r="T85" s="615">
        <v>0.19731000000000001</v>
      </c>
      <c r="U85" s="615">
        <v>0.18772</v>
      </c>
      <c r="V85" s="615">
        <v>0.16722999999999999</v>
      </c>
      <c r="W85" s="339"/>
      <c r="X85" s="196"/>
      <c r="Y85" s="617">
        <v>0.19075</v>
      </c>
      <c r="Z85" s="197" t="str">
        <f t="shared" si="7"/>
        <v/>
      </c>
      <c r="AA85" s="339"/>
      <c r="AB85" s="617">
        <v>2.5940000000000001E-2</v>
      </c>
      <c r="AC85" s="197" t="str">
        <f t="shared" si="8"/>
        <v/>
      </c>
      <c r="AD85" s="339"/>
      <c r="AE85" s="400">
        <f t="shared" si="9"/>
        <v>0.21668999999999999</v>
      </c>
      <c r="AF85" s="197" t="str">
        <f t="shared" si="10"/>
        <v/>
      </c>
      <c r="AG85" s="339"/>
      <c r="AH85" s="605">
        <v>0.98505262296354812</v>
      </c>
      <c r="AI85" s="605">
        <v>1.4947377036451881E-2</v>
      </c>
      <c r="AJ85" s="534"/>
      <c r="AK85" s="605">
        <v>9.1166221958199747E-2</v>
      </c>
      <c r="AL85" s="605">
        <v>1.2796895551088012E-5</v>
      </c>
    </row>
    <row r="86" spans="2:38">
      <c r="B86" s="187" t="s">
        <v>1290</v>
      </c>
      <c r="C86" s="615" t="s">
        <v>291</v>
      </c>
      <c r="D86" s="615" t="s">
        <v>291</v>
      </c>
      <c r="E86" s="615">
        <v>0.79423999999999995</v>
      </c>
      <c r="F86" s="615">
        <v>0.79386000000000001</v>
      </c>
      <c r="G86" s="615">
        <v>0.76780999999999999</v>
      </c>
      <c r="H86" s="615">
        <v>0.80279999999999996</v>
      </c>
      <c r="I86" s="615">
        <v>0.82055999999999996</v>
      </c>
      <c r="J86" s="615">
        <v>0.80406</v>
      </c>
      <c r="K86" s="615">
        <v>0.82291999999999998</v>
      </c>
      <c r="L86" s="615">
        <v>0.79757</v>
      </c>
      <c r="M86" s="615">
        <v>0.76458999999999999</v>
      </c>
      <c r="N86" s="615">
        <v>0.73962000000000006</v>
      </c>
      <c r="O86" s="615">
        <v>0.74821000000000004</v>
      </c>
      <c r="P86" s="615">
        <v>0.77566999999999997</v>
      </c>
      <c r="Q86" s="615">
        <v>0.80522000000000005</v>
      </c>
      <c r="R86" s="615">
        <v>0.78720000000000001</v>
      </c>
      <c r="S86" s="615">
        <v>0.78746000000000005</v>
      </c>
      <c r="T86" s="615">
        <v>0.75822999999999996</v>
      </c>
      <c r="U86" s="615">
        <v>0.74424000000000001</v>
      </c>
      <c r="V86" s="615">
        <v>0.74256999999999995</v>
      </c>
      <c r="W86" s="339"/>
      <c r="X86" s="196"/>
      <c r="Y86" s="617">
        <v>0.76393999999999995</v>
      </c>
      <c r="Z86" s="197" t="str">
        <f t="shared" si="7"/>
        <v/>
      </c>
      <c r="AA86" s="339"/>
      <c r="AB86" s="617">
        <v>0.10387</v>
      </c>
      <c r="AC86" s="197" t="str">
        <f t="shared" si="8"/>
        <v/>
      </c>
      <c r="AD86" s="339"/>
      <c r="AE86" s="400">
        <f t="shared" si="9"/>
        <v>0.86780999999999997</v>
      </c>
      <c r="AF86" s="197" t="str">
        <f t="shared" si="10"/>
        <v/>
      </c>
      <c r="AG86" s="339"/>
      <c r="AH86" s="605">
        <v>0.81710432490014606</v>
      </c>
      <c r="AI86" s="605">
        <v>0.18289567509985394</v>
      </c>
      <c r="AJ86" s="534"/>
      <c r="AK86" s="605">
        <v>6.763032398034903E-2</v>
      </c>
      <c r="AL86" s="605">
        <v>1.4254871038438061E-2</v>
      </c>
    </row>
    <row r="87" spans="2:38">
      <c r="B87" s="187" t="s">
        <v>727</v>
      </c>
      <c r="C87" s="615" t="s">
        <v>291</v>
      </c>
      <c r="D87" s="615" t="s">
        <v>291</v>
      </c>
      <c r="E87" s="615">
        <v>0.50212999999999997</v>
      </c>
      <c r="F87" s="615">
        <v>0.52515000000000001</v>
      </c>
      <c r="G87" s="615">
        <v>0.52356000000000003</v>
      </c>
      <c r="H87" s="615">
        <v>0.53346000000000005</v>
      </c>
      <c r="I87" s="615">
        <v>0.53959999999999997</v>
      </c>
      <c r="J87" s="615">
        <v>0.57040999999999997</v>
      </c>
      <c r="K87" s="615">
        <v>0.57743999999999995</v>
      </c>
      <c r="L87" s="615">
        <v>0.59575999999999996</v>
      </c>
      <c r="M87" s="615">
        <v>0.62638000000000005</v>
      </c>
      <c r="N87" s="615">
        <v>0.64095000000000002</v>
      </c>
      <c r="O87" s="615">
        <v>0.63132999999999995</v>
      </c>
      <c r="P87" s="615">
        <v>0.65053000000000005</v>
      </c>
      <c r="Q87" s="615">
        <v>0.64631000000000005</v>
      </c>
      <c r="R87" s="615">
        <v>0.65129000000000004</v>
      </c>
      <c r="S87" s="615">
        <v>0.65917000000000003</v>
      </c>
      <c r="T87" s="615">
        <v>0.65529999999999999</v>
      </c>
      <c r="U87" s="615">
        <v>0.65024000000000004</v>
      </c>
      <c r="V87" s="615">
        <v>0.63478000000000001</v>
      </c>
      <c r="W87" s="339"/>
      <c r="X87" s="196"/>
      <c r="Y87" s="617">
        <v>0.65015999999999996</v>
      </c>
      <c r="Z87" s="197" t="str">
        <f t="shared" si="7"/>
        <v/>
      </c>
      <c r="AA87" s="339"/>
      <c r="AB87" s="617">
        <v>8.8400000000000006E-2</v>
      </c>
      <c r="AC87" s="197" t="str">
        <f t="shared" si="8"/>
        <v/>
      </c>
      <c r="AD87" s="339"/>
      <c r="AE87" s="400">
        <f t="shared" si="9"/>
        <v>0.73855999999999999</v>
      </c>
      <c r="AF87" s="197" t="str">
        <f t="shared" si="10"/>
        <v/>
      </c>
      <c r="AG87" s="339"/>
      <c r="AH87" s="605">
        <v>1</v>
      </c>
      <c r="AI87" s="605">
        <v>0</v>
      </c>
      <c r="AJ87" s="534"/>
      <c r="AK87" s="605">
        <v>4.1473215580496478E-2</v>
      </c>
      <c r="AL87" s="605">
        <v>0</v>
      </c>
    </row>
    <row r="88" spans="2:38">
      <c r="B88" s="187" t="s">
        <v>585</v>
      </c>
      <c r="C88" s="615" t="s">
        <v>291</v>
      </c>
      <c r="D88" s="615" t="s">
        <v>291</v>
      </c>
      <c r="E88" s="615">
        <v>0.32418000000000002</v>
      </c>
      <c r="F88" s="615">
        <v>0.32745999999999997</v>
      </c>
      <c r="G88" s="615">
        <v>0.24922</v>
      </c>
      <c r="H88" s="615">
        <v>0.27159</v>
      </c>
      <c r="I88" s="615">
        <v>0.25273000000000001</v>
      </c>
      <c r="J88" s="615">
        <v>0.29744999999999999</v>
      </c>
      <c r="K88" s="615">
        <v>0.32229999999999998</v>
      </c>
      <c r="L88" s="615">
        <v>0.30585000000000001</v>
      </c>
      <c r="M88" s="615">
        <v>0.30326999999999998</v>
      </c>
      <c r="N88" s="615">
        <v>0.31286000000000003</v>
      </c>
      <c r="O88" s="615">
        <v>0.35665999999999998</v>
      </c>
      <c r="P88" s="615">
        <v>0.37967000000000001</v>
      </c>
      <c r="Q88" s="615">
        <v>0.30001</v>
      </c>
      <c r="R88" s="615">
        <v>0.31391000000000002</v>
      </c>
      <c r="S88" s="615">
        <v>0.32018000000000002</v>
      </c>
      <c r="T88" s="615">
        <v>0.38486999999999999</v>
      </c>
      <c r="U88" s="615">
        <v>0.34149000000000002</v>
      </c>
      <c r="V88" s="615">
        <v>0.28338999999999998</v>
      </c>
      <c r="W88" s="339"/>
      <c r="X88" s="196"/>
      <c r="Y88" s="617">
        <v>0.32877000000000001</v>
      </c>
      <c r="Z88" s="197" t="str">
        <f t="shared" si="7"/>
        <v/>
      </c>
      <c r="AA88" s="339"/>
      <c r="AB88" s="617">
        <v>4.4699999999999997E-2</v>
      </c>
      <c r="AC88" s="197" t="str">
        <f t="shared" si="8"/>
        <v/>
      </c>
      <c r="AD88" s="339"/>
      <c r="AE88" s="400">
        <f t="shared" si="9"/>
        <v>0.37347000000000002</v>
      </c>
      <c r="AF88" s="197" t="str">
        <f t="shared" si="10"/>
        <v/>
      </c>
      <c r="AG88" s="339"/>
      <c r="AH88" s="605">
        <v>0.78770161681730211</v>
      </c>
      <c r="AI88" s="605">
        <v>0.21229838318269789</v>
      </c>
      <c r="AJ88" s="534"/>
      <c r="AK88" s="605">
        <v>0.11368045876056274</v>
      </c>
      <c r="AL88" s="605">
        <v>0.13825878609370218</v>
      </c>
    </row>
    <row r="89" spans="2:38">
      <c r="B89" s="187" t="s">
        <v>586</v>
      </c>
      <c r="C89" s="615" t="s">
        <v>291</v>
      </c>
      <c r="D89" s="615" t="s">
        <v>291</v>
      </c>
      <c r="E89" s="615">
        <v>0.52968000000000004</v>
      </c>
      <c r="F89" s="615">
        <v>0.50319999999999998</v>
      </c>
      <c r="G89" s="615">
        <v>0.46648000000000001</v>
      </c>
      <c r="H89" s="615">
        <v>0.44330999999999998</v>
      </c>
      <c r="I89" s="615">
        <v>0.43276999999999999</v>
      </c>
      <c r="J89" s="615">
        <v>0.44225999999999999</v>
      </c>
      <c r="K89" s="615">
        <v>0.46748000000000001</v>
      </c>
      <c r="L89" s="615">
        <v>0.45456999999999997</v>
      </c>
      <c r="M89" s="615">
        <v>0.41182999999999997</v>
      </c>
      <c r="N89" s="615">
        <v>0.38101000000000002</v>
      </c>
      <c r="O89" s="615">
        <v>0.43669000000000002</v>
      </c>
      <c r="P89" s="615">
        <v>0.43247999999999998</v>
      </c>
      <c r="Q89" s="615">
        <v>0.47316000000000003</v>
      </c>
      <c r="R89" s="615">
        <v>0.47403000000000001</v>
      </c>
      <c r="S89" s="615">
        <v>0.47343000000000002</v>
      </c>
      <c r="T89" s="615">
        <v>0.45040999999999998</v>
      </c>
      <c r="U89" s="615">
        <v>0.45976</v>
      </c>
      <c r="V89" s="615">
        <v>0.46553</v>
      </c>
      <c r="W89" s="339"/>
      <c r="X89" s="196"/>
      <c r="Y89" s="617">
        <v>0.46462999999999999</v>
      </c>
      <c r="Z89" s="197" t="str">
        <f t="shared" si="7"/>
        <v/>
      </c>
      <c r="AA89" s="339"/>
      <c r="AB89" s="617">
        <v>6.318E-2</v>
      </c>
      <c r="AC89" s="197" t="str">
        <f t="shared" si="8"/>
        <v/>
      </c>
      <c r="AD89" s="339"/>
      <c r="AE89" s="400">
        <f t="shared" si="9"/>
        <v>0.52781</v>
      </c>
      <c r="AF89" s="197" t="str">
        <f t="shared" si="10"/>
        <v/>
      </c>
      <c r="AG89" s="339"/>
      <c r="AH89" s="605">
        <v>1</v>
      </c>
      <c r="AI89" s="605">
        <v>0</v>
      </c>
      <c r="AJ89" s="534"/>
      <c r="AK89" s="605">
        <v>0.12242974748604149</v>
      </c>
      <c r="AL89" s="605">
        <v>0</v>
      </c>
    </row>
    <row r="90" spans="2:38">
      <c r="B90" s="187" t="s">
        <v>728</v>
      </c>
      <c r="C90" s="615" t="s">
        <v>291</v>
      </c>
      <c r="D90" s="615" t="s">
        <v>291</v>
      </c>
      <c r="E90" s="615">
        <v>0.77368000000000003</v>
      </c>
      <c r="F90" s="615">
        <v>0.77337</v>
      </c>
      <c r="G90" s="615">
        <v>0.75148000000000004</v>
      </c>
      <c r="H90" s="615">
        <v>0.76592000000000005</v>
      </c>
      <c r="I90" s="615">
        <v>0.75199000000000005</v>
      </c>
      <c r="J90" s="615">
        <v>0.77283999999999997</v>
      </c>
      <c r="K90" s="615">
        <v>0.76592000000000005</v>
      </c>
      <c r="L90" s="615">
        <v>0.76593999999999995</v>
      </c>
      <c r="M90" s="615">
        <v>0.75980999999999999</v>
      </c>
      <c r="N90" s="615">
        <v>0.75378000000000001</v>
      </c>
      <c r="O90" s="615">
        <v>0.75997999999999999</v>
      </c>
      <c r="P90" s="615">
        <v>0.75451000000000001</v>
      </c>
      <c r="Q90" s="615">
        <v>0.76593</v>
      </c>
      <c r="R90" s="615">
        <v>0.76066</v>
      </c>
      <c r="S90" s="615">
        <v>0.77100999999999997</v>
      </c>
      <c r="T90" s="615">
        <v>0.77087000000000006</v>
      </c>
      <c r="U90" s="615">
        <v>0.75670000000000004</v>
      </c>
      <c r="V90" s="615">
        <v>0.73951999999999996</v>
      </c>
      <c r="W90" s="339"/>
      <c r="X90" s="196"/>
      <c r="Y90" s="617">
        <v>0.75975000000000004</v>
      </c>
      <c r="Z90" s="197" t="str">
        <f t="shared" si="7"/>
        <v/>
      </c>
      <c r="AA90" s="339"/>
      <c r="AB90" s="617">
        <v>0.1033</v>
      </c>
      <c r="AC90" s="197" t="str">
        <f t="shared" si="8"/>
        <v/>
      </c>
      <c r="AD90" s="339"/>
      <c r="AE90" s="400">
        <f t="shared" si="9"/>
        <v>0.86304999999999998</v>
      </c>
      <c r="AF90" s="197" t="str">
        <f t="shared" si="10"/>
        <v/>
      </c>
      <c r="AG90" s="339"/>
      <c r="AH90" s="605">
        <v>1</v>
      </c>
      <c r="AI90" s="605">
        <v>0</v>
      </c>
      <c r="AJ90" s="534"/>
      <c r="AK90" s="605">
        <v>0</v>
      </c>
      <c r="AL90" s="605">
        <v>0</v>
      </c>
    </row>
    <row r="91" spans="2:38">
      <c r="B91" s="187" t="s">
        <v>1291</v>
      </c>
      <c r="C91" s="615" t="s">
        <v>291</v>
      </c>
      <c r="D91" s="615" t="s">
        <v>291</v>
      </c>
      <c r="E91" s="615">
        <v>0.82062999999999997</v>
      </c>
      <c r="F91" s="615">
        <v>0.86204000000000003</v>
      </c>
      <c r="G91" s="615">
        <v>0.86434</v>
      </c>
      <c r="H91" s="615">
        <v>0.85526000000000002</v>
      </c>
      <c r="I91" s="615">
        <v>0.82323000000000002</v>
      </c>
      <c r="J91" s="615">
        <v>0.72358999999999996</v>
      </c>
      <c r="K91" s="615">
        <v>0.73968</v>
      </c>
      <c r="L91" s="615">
        <v>0.71594000000000002</v>
      </c>
      <c r="M91" s="615">
        <v>0.71182000000000001</v>
      </c>
      <c r="N91" s="615">
        <v>0.71996000000000004</v>
      </c>
      <c r="O91" s="615">
        <v>0.72516000000000003</v>
      </c>
      <c r="P91" s="615">
        <v>0.79505000000000003</v>
      </c>
      <c r="Q91" s="615">
        <v>0.74912000000000001</v>
      </c>
      <c r="R91" s="615">
        <v>0.75544</v>
      </c>
      <c r="S91" s="615">
        <v>0.75390999999999997</v>
      </c>
      <c r="T91" s="615">
        <v>0.77473000000000003</v>
      </c>
      <c r="U91" s="615">
        <v>0.75741999999999998</v>
      </c>
      <c r="V91" s="615">
        <v>0.76297000000000004</v>
      </c>
      <c r="W91" s="339"/>
      <c r="X91" s="196"/>
      <c r="Y91" s="617">
        <v>0.76088999999999996</v>
      </c>
      <c r="Z91" s="197" t="str">
        <f t="shared" si="7"/>
        <v/>
      </c>
      <c r="AA91" s="339"/>
      <c r="AB91" s="617">
        <v>0.10346</v>
      </c>
      <c r="AC91" s="197" t="str">
        <f t="shared" si="8"/>
        <v/>
      </c>
      <c r="AD91" s="339"/>
      <c r="AE91" s="400">
        <f t="shared" si="9"/>
        <v>0.86434999999999995</v>
      </c>
      <c r="AF91" s="197" t="str">
        <f t="shared" si="10"/>
        <v/>
      </c>
      <c r="AG91" s="339"/>
      <c r="AH91" s="605">
        <v>1</v>
      </c>
      <c r="AI91" s="605">
        <v>0</v>
      </c>
      <c r="AJ91" s="534"/>
      <c r="AK91" s="605">
        <v>0.1072700008918375</v>
      </c>
      <c r="AL91" s="605">
        <v>0</v>
      </c>
    </row>
    <row r="92" spans="2:38">
      <c r="B92" s="187" t="s">
        <v>587</v>
      </c>
      <c r="C92" s="615">
        <v>5.1999999999999995E-4</v>
      </c>
      <c r="D92" s="615">
        <v>4.8999999999999998E-4</v>
      </c>
      <c r="E92" s="615">
        <v>4.6000000000000001E-4</v>
      </c>
      <c r="F92" s="615">
        <v>8.0000000000000004E-4</v>
      </c>
      <c r="G92" s="615">
        <v>8.0000000000000004E-4</v>
      </c>
      <c r="H92" s="615">
        <v>1.6199999999999999E-3</v>
      </c>
      <c r="I92" s="615">
        <v>1.1900000000000001E-3</v>
      </c>
      <c r="J92" s="615">
        <v>1.09E-3</v>
      </c>
      <c r="K92" s="615">
        <v>2.9199999999999999E-3</v>
      </c>
      <c r="L92" s="615">
        <v>3.7499999999999999E-3</v>
      </c>
      <c r="M92" s="615">
        <v>6.2E-4</v>
      </c>
      <c r="N92" s="615">
        <v>5.9999999999999995E-4</v>
      </c>
      <c r="O92" s="615">
        <v>6.0999999999999997E-4</v>
      </c>
      <c r="P92" s="615">
        <v>6.2E-4</v>
      </c>
      <c r="Q92" s="615">
        <v>6.0999999999999997E-4</v>
      </c>
      <c r="R92" s="615">
        <v>6.0999999999999997E-4</v>
      </c>
      <c r="S92" s="615">
        <v>5.4000000000000001E-4</v>
      </c>
      <c r="T92" s="615">
        <v>1.3699999999999999E-3</v>
      </c>
      <c r="U92" s="615">
        <v>7.5000000000000002E-4</v>
      </c>
      <c r="V92" s="615">
        <v>4.2000000000000002E-4</v>
      </c>
      <c r="W92" s="339"/>
      <c r="X92" s="196"/>
      <c r="Y92" s="617">
        <v>7.3999999999999999E-4</v>
      </c>
      <c r="Z92" s="197" t="str">
        <f t="shared" si="7"/>
        <v/>
      </c>
      <c r="AA92" s="339"/>
      <c r="AB92" s="617">
        <v>1E-4</v>
      </c>
      <c r="AC92" s="197" t="str">
        <f t="shared" si="8"/>
        <v/>
      </c>
      <c r="AD92" s="339"/>
      <c r="AE92" s="400">
        <f t="shared" si="9"/>
        <v>8.4000000000000003E-4</v>
      </c>
      <c r="AF92" s="197" t="str">
        <f t="shared" si="10"/>
        <v/>
      </c>
      <c r="AG92" s="339"/>
      <c r="AH92" s="605">
        <v>0.81280235228879982</v>
      </c>
      <c r="AI92" s="605">
        <v>0.18719764771120018</v>
      </c>
      <c r="AJ92" s="534"/>
      <c r="AK92" s="605">
        <v>4.0378600020645687E-2</v>
      </c>
      <c r="AL92" s="605">
        <v>0.11770969574344359</v>
      </c>
    </row>
    <row r="93" spans="2:38">
      <c r="B93" s="187" t="s">
        <v>588</v>
      </c>
      <c r="C93" s="615" t="s">
        <v>291</v>
      </c>
      <c r="D93" s="615" t="s">
        <v>291</v>
      </c>
      <c r="E93" s="615">
        <v>0.85618000000000005</v>
      </c>
      <c r="F93" s="615">
        <v>0.88190999999999997</v>
      </c>
      <c r="G93" s="615">
        <v>0.85089000000000004</v>
      </c>
      <c r="H93" s="615">
        <v>0.90137999999999996</v>
      </c>
      <c r="I93" s="615">
        <v>0.94328999999999996</v>
      </c>
      <c r="J93" s="615">
        <v>0.91449000000000003</v>
      </c>
      <c r="K93" s="615">
        <v>0.89732000000000001</v>
      </c>
      <c r="L93" s="615">
        <v>0.90141000000000004</v>
      </c>
      <c r="M93" s="615">
        <v>0.92042000000000002</v>
      </c>
      <c r="N93" s="615">
        <v>0.92113999999999996</v>
      </c>
      <c r="O93" s="615">
        <v>0.90725999999999996</v>
      </c>
      <c r="P93" s="615">
        <v>0.89222999999999997</v>
      </c>
      <c r="Q93" s="615">
        <v>0.93093000000000004</v>
      </c>
      <c r="R93" s="615">
        <v>0.92283000000000004</v>
      </c>
      <c r="S93" s="615">
        <v>0.92079</v>
      </c>
      <c r="T93" s="615">
        <v>0.94335000000000002</v>
      </c>
      <c r="U93" s="615">
        <v>0.95426</v>
      </c>
      <c r="V93" s="615">
        <v>0.95140999999999998</v>
      </c>
      <c r="W93" s="339"/>
      <c r="X93" s="196"/>
      <c r="Y93" s="617">
        <v>0.93852999999999998</v>
      </c>
      <c r="Z93" s="197" t="str">
        <f t="shared" si="7"/>
        <v/>
      </c>
      <c r="AA93" s="339"/>
      <c r="AB93" s="617">
        <v>0.12761</v>
      </c>
      <c r="AC93" s="197" t="str">
        <f t="shared" si="8"/>
        <v/>
      </c>
      <c r="AD93" s="339"/>
      <c r="AE93" s="400">
        <f t="shared" si="9"/>
        <v>1.0661400000000001</v>
      </c>
      <c r="AF93" s="197" t="str">
        <f t="shared" si="10"/>
        <v/>
      </c>
      <c r="AG93" s="339"/>
      <c r="AH93" s="605">
        <v>1</v>
      </c>
      <c r="AI93" s="605">
        <v>0</v>
      </c>
      <c r="AJ93" s="534"/>
      <c r="AK93" s="605">
        <v>0.25055803486198447</v>
      </c>
      <c r="AL93" s="605">
        <v>0</v>
      </c>
    </row>
    <row r="94" spans="2:38">
      <c r="B94" s="187" t="s">
        <v>589</v>
      </c>
      <c r="C94" s="615" t="s">
        <v>291</v>
      </c>
      <c r="D94" s="615" t="s">
        <v>291</v>
      </c>
      <c r="E94" s="615">
        <v>0.60357000000000005</v>
      </c>
      <c r="F94" s="615">
        <v>0.69108000000000003</v>
      </c>
      <c r="G94" s="615">
        <v>0.61301000000000005</v>
      </c>
      <c r="H94" s="615">
        <v>0.59148999999999996</v>
      </c>
      <c r="I94" s="615">
        <v>0.60877999999999999</v>
      </c>
      <c r="J94" s="615">
        <v>0.65846000000000005</v>
      </c>
      <c r="K94" s="615">
        <v>0.63402999999999998</v>
      </c>
      <c r="L94" s="615">
        <v>0.65412000000000003</v>
      </c>
      <c r="M94" s="615">
        <v>0.65344999999999998</v>
      </c>
      <c r="N94" s="615">
        <v>0.68137999999999999</v>
      </c>
      <c r="O94" s="615">
        <v>0.67764000000000002</v>
      </c>
      <c r="P94" s="615">
        <v>0.71906999999999999</v>
      </c>
      <c r="Q94" s="615">
        <v>0.70138999999999996</v>
      </c>
      <c r="R94" s="615">
        <v>0.71643999999999997</v>
      </c>
      <c r="S94" s="615">
        <v>0.73807</v>
      </c>
      <c r="T94" s="615">
        <v>0.77490000000000003</v>
      </c>
      <c r="U94" s="615">
        <v>0.75190000000000001</v>
      </c>
      <c r="V94" s="615">
        <v>0.74568999999999996</v>
      </c>
      <c r="W94" s="339"/>
      <c r="X94" s="196"/>
      <c r="Y94" s="617">
        <v>0.74539999999999995</v>
      </c>
      <c r="Z94" s="197" t="str">
        <f t="shared" si="7"/>
        <v/>
      </c>
      <c r="AA94" s="339"/>
      <c r="AB94" s="617">
        <v>0.10135</v>
      </c>
      <c r="AC94" s="197" t="str">
        <f t="shared" si="8"/>
        <v/>
      </c>
      <c r="AD94" s="339"/>
      <c r="AE94" s="400">
        <f t="shared" si="9"/>
        <v>0.84675</v>
      </c>
      <c r="AF94" s="197" t="str">
        <f t="shared" si="10"/>
        <v/>
      </c>
      <c r="AG94" s="339"/>
      <c r="AH94" s="605">
        <v>1</v>
      </c>
      <c r="AI94" s="605">
        <v>0</v>
      </c>
      <c r="AJ94" s="534"/>
      <c r="AK94" s="605">
        <v>0.11154008990294009</v>
      </c>
      <c r="AL94" s="605">
        <v>0</v>
      </c>
    </row>
    <row r="95" spans="2:38">
      <c r="B95" s="187" t="s">
        <v>729</v>
      </c>
      <c r="C95" s="615">
        <v>0.80818000000000001</v>
      </c>
      <c r="D95" s="615">
        <v>0.80459999999999998</v>
      </c>
      <c r="E95" s="615">
        <v>0.79071000000000002</v>
      </c>
      <c r="F95" s="615">
        <v>0.80623</v>
      </c>
      <c r="G95" s="615">
        <v>0.80201999999999996</v>
      </c>
      <c r="H95" s="615">
        <v>0.80501</v>
      </c>
      <c r="I95" s="615">
        <v>0.80996000000000001</v>
      </c>
      <c r="J95" s="615">
        <v>0.80362999999999996</v>
      </c>
      <c r="K95" s="615">
        <v>0.74794000000000005</v>
      </c>
      <c r="L95" s="615">
        <v>0.75011000000000005</v>
      </c>
      <c r="M95" s="615">
        <v>0.74892999999999998</v>
      </c>
      <c r="N95" s="615">
        <v>0.75195000000000001</v>
      </c>
      <c r="O95" s="615">
        <v>0.81179999999999997</v>
      </c>
      <c r="P95" s="615">
        <v>0.80461000000000005</v>
      </c>
      <c r="Q95" s="615">
        <v>0.78520999999999996</v>
      </c>
      <c r="R95" s="615">
        <v>0.77798</v>
      </c>
      <c r="S95" s="615">
        <v>0.75824999999999998</v>
      </c>
      <c r="T95" s="615">
        <v>0.75536000000000003</v>
      </c>
      <c r="U95" s="615">
        <v>0.71228999999999998</v>
      </c>
      <c r="V95" s="615">
        <v>0.69488000000000005</v>
      </c>
      <c r="W95" s="339"/>
      <c r="X95" s="196"/>
      <c r="Y95" s="617">
        <v>0.73975000000000002</v>
      </c>
      <c r="Z95" s="197" t="str">
        <f t="shared" si="7"/>
        <v/>
      </c>
      <c r="AA95" s="339"/>
      <c r="AB95" s="617">
        <v>0.10059</v>
      </c>
      <c r="AC95" s="197" t="str">
        <f t="shared" si="8"/>
        <v/>
      </c>
      <c r="AD95" s="339"/>
      <c r="AE95" s="400">
        <f t="shared" si="9"/>
        <v>0.84033999999999998</v>
      </c>
      <c r="AF95" s="197" t="str">
        <f t="shared" si="10"/>
        <v/>
      </c>
      <c r="AG95" s="339"/>
      <c r="AH95" s="605">
        <v>1</v>
      </c>
      <c r="AI95" s="605">
        <v>0</v>
      </c>
      <c r="AJ95" s="534"/>
      <c r="AK95" s="605">
        <v>3.0486745840992237E-2</v>
      </c>
      <c r="AL95" s="605">
        <v>0</v>
      </c>
    </row>
    <row r="96" spans="2:38">
      <c r="B96" s="187" t="s">
        <v>590</v>
      </c>
      <c r="C96" s="615">
        <v>0.4345</v>
      </c>
      <c r="D96" s="615">
        <v>0.42493999999999998</v>
      </c>
      <c r="E96" s="615">
        <v>0.43089</v>
      </c>
      <c r="F96" s="615">
        <v>0.41198000000000001</v>
      </c>
      <c r="G96" s="615">
        <v>0.42981000000000003</v>
      </c>
      <c r="H96" s="615">
        <v>0.41097</v>
      </c>
      <c r="I96" s="615">
        <v>0.40800999999999998</v>
      </c>
      <c r="J96" s="615">
        <v>0.39352999999999999</v>
      </c>
      <c r="K96" s="615">
        <v>0.38124999999999998</v>
      </c>
      <c r="L96" s="615">
        <v>0.39678000000000002</v>
      </c>
      <c r="M96" s="615">
        <v>0.40059</v>
      </c>
      <c r="N96" s="615">
        <v>0.40149000000000001</v>
      </c>
      <c r="O96" s="615">
        <v>0.42208000000000001</v>
      </c>
      <c r="P96" s="615">
        <v>0.44442999999999999</v>
      </c>
      <c r="Q96" s="615">
        <v>0.42715999999999998</v>
      </c>
      <c r="R96" s="615">
        <v>0.42912</v>
      </c>
      <c r="S96" s="615">
        <v>0.41844999999999999</v>
      </c>
      <c r="T96" s="615">
        <v>0.45218000000000003</v>
      </c>
      <c r="U96" s="615">
        <v>0.43761</v>
      </c>
      <c r="V96" s="615">
        <v>0.41471000000000002</v>
      </c>
      <c r="W96" s="339"/>
      <c r="X96" s="196"/>
      <c r="Y96" s="617">
        <v>0.43041000000000001</v>
      </c>
      <c r="Z96" s="197" t="str">
        <f t="shared" si="7"/>
        <v/>
      </c>
      <c r="AA96" s="339"/>
      <c r="AB96" s="617">
        <v>5.8520000000000003E-2</v>
      </c>
      <c r="AC96" s="197" t="str">
        <f t="shared" si="8"/>
        <v/>
      </c>
      <c r="AD96" s="339"/>
      <c r="AE96" s="400">
        <f t="shared" si="9"/>
        <v>0.48892999999999998</v>
      </c>
      <c r="AF96" s="197" t="str">
        <f t="shared" si="10"/>
        <v/>
      </c>
      <c r="AG96" s="339"/>
      <c r="AH96" s="605">
        <v>0.99368606176438612</v>
      </c>
      <c r="AI96" s="605">
        <v>6.3139382356138807E-3</v>
      </c>
      <c r="AJ96" s="534"/>
      <c r="AK96" s="605">
        <v>4.9421432232727283E-2</v>
      </c>
      <c r="AL96" s="605">
        <v>0</v>
      </c>
    </row>
    <row r="97" spans="2:38">
      <c r="B97" s="187" t="s">
        <v>1292</v>
      </c>
      <c r="C97" s="615" t="s">
        <v>291</v>
      </c>
      <c r="D97" s="615" t="s">
        <v>291</v>
      </c>
      <c r="E97" s="615">
        <v>0.54278000000000004</v>
      </c>
      <c r="F97" s="615">
        <v>0.50499000000000005</v>
      </c>
      <c r="G97" s="615">
        <v>0.50766999999999995</v>
      </c>
      <c r="H97" s="615">
        <v>0.48121000000000003</v>
      </c>
      <c r="I97" s="615">
        <v>0.52056000000000002</v>
      </c>
      <c r="J97" s="615">
        <v>0.55805000000000005</v>
      </c>
      <c r="K97" s="615">
        <v>0.49965999999999999</v>
      </c>
      <c r="L97" s="615">
        <v>0.55240999999999996</v>
      </c>
      <c r="M97" s="615">
        <v>0.58359000000000005</v>
      </c>
      <c r="N97" s="615">
        <v>0.58260000000000001</v>
      </c>
      <c r="O97" s="615">
        <v>0.56801000000000001</v>
      </c>
      <c r="P97" s="615">
        <v>0.54176999999999997</v>
      </c>
      <c r="Q97" s="615">
        <v>0.52846000000000004</v>
      </c>
      <c r="R97" s="615">
        <v>0.52180000000000004</v>
      </c>
      <c r="S97" s="615">
        <v>0.53320000000000001</v>
      </c>
      <c r="T97" s="615">
        <v>0.46856999999999999</v>
      </c>
      <c r="U97" s="615">
        <v>0.48136000000000001</v>
      </c>
      <c r="V97" s="615">
        <v>0.49886000000000003</v>
      </c>
      <c r="W97" s="339"/>
      <c r="X97" s="196"/>
      <c r="Y97" s="617">
        <v>0.50075999999999998</v>
      </c>
      <c r="Z97" s="197" t="str">
        <f t="shared" si="7"/>
        <v/>
      </c>
      <c r="AA97" s="339"/>
      <c r="AB97" s="617">
        <v>6.8089999999999998E-2</v>
      </c>
      <c r="AC97" s="197" t="str">
        <f t="shared" si="8"/>
        <v/>
      </c>
      <c r="AD97" s="339"/>
      <c r="AE97" s="400">
        <f t="shared" si="9"/>
        <v>0.56884999999999997</v>
      </c>
      <c r="AF97" s="197" t="str">
        <f t="shared" si="10"/>
        <v/>
      </c>
      <c r="AG97" s="339"/>
      <c r="AH97" s="605">
        <v>0.88671436427162698</v>
      </c>
      <c r="AI97" s="605">
        <v>0.11328563572837302</v>
      </c>
      <c r="AJ97" s="534"/>
      <c r="AK97" s="605">
        <v>3.8064560014683203E-2</v>
      </c>
      <c r="AL97" s="605">
        <v>2.237699332920173E-2</v>
      </c>
    </row>
    <row r="98" spans="2:38">
      <c r="B98" s="187" t="s">
        <v>591</v>
      </c>
      <c r="C98" s="615" t="s">
        <v>291</v>
      </c>
      <c r="D98" s="615" t="s">
        <v>291</v>
      </c>
      <c r="E98" s="615">
        <v>0.59831000000000001</v>
      </c>
      <c r="F98" s="615">
        <v>0.57504</v>
      </c>
      <c r="G98" s="615">
        <v>0.52580000000000005</v>
      </c>
      <c r="H98" s="615">
        <v>0.52353000000000005</v>
      </c>
      <c r="I98" s="615">
        <v>0.52519000000000005</v>
      </c>
      <c r="J98" s="615">
        <v>0.46637000000000001</v>
      </c>
      <c r="K98" s="615">
        <v>0.50532999999999995</v>
      </c>
      <c r="L98" s="615">
        <v>0.48742000000000002</v>
      </c>
      <c r="M98" s="615">
        <v>0.47591</v>
      </c>
      <c r="N98" s="615">
        <v>0.50017</v>
      </c>
      <c r="O98" s="615">
        <v>0.54654999999999998</v>
      </c>
      <c r="P98" s="615">
        <v>0.49170999999999998</v>
      </c>
      <c r="Q98" s="615">
        <v>0.53793000000000002</v>
      </c>
      <c r="R98" s="615">
        <v>0.60496000000000005</v>
      </c>
      <c r="S98" s="615">
        <v>0.60699999999999998</v>
      </c>
      <c r="T98" s="615">
        <v>0.61065000000000003</v>
      </c>
      <c r="U98" s="615">
        <v>0.65591999999999995</v>
      </c>
      <c r="V98" s="615">
        <v>0.64864999999999995</v>
      </c>
      <c r="W98" s="339"/>
      <c r="X98" s="196"/>
      <c r="Y98" s="617">
        <v>0.62544</v>
      </c>
      <c r="Z98" s="197" t="str">
        <f t="shared" si="7"/>
        <v/>
      </c>
      <c r="AA98" s="339"/>
      <c r="AB98" s="617">
        <v>8.5040000000000004E-2</v>
      </c>
      <c r="AC98" s="197" t="str">
        <f t="shared" si="8"/>
        <v/>
      </c>
      <c r="AD98" s="339"/>
      <c r="AE98" s="400">
        <f t="shared" si="9"/>
        <v>0.71048</v>
      </c>
      <c r="AF98" s="197" t="str">
        <f t="shared" si="10"/>
        <v/>
      </c>
      <c r="AG98" s="339"/>
      <c r="AH98" s="605">
        <v>1</v>
      </c>
      <c r="AI98" s="605">
        <v>0</v>
      </c>
      <c r="AJ98" s="534"/>
      <c r="AK98" s="605">
        <v>2.8607537734671597E-2</v>
      </c>
      <c r="AL98" s="605">
        <v>0</v>
      </c>
    </row>
    <row r="99" spans="2:38">
      <c r="B99" s="187" t="s">
        <v>592</v>
      </c>
      <c r="C99" s="615">
        <v>0.54928999999999994</v>
      </c>
      <c r="D99" s="615">
        <v>0.56640999999999997</v>
      </c>
      <c r="E99" s="615">
        <v>0.54056999999999999</v>
      </c>
      <c r="F99" s="615">
        <v>0.54535999999999996</v>
      </c>
      <c r="G99" s="615">
        <v>0.59321999999999997</v>
      </c>
      <c r="H99" s="615">
        <v>0.53852</v>
      </c>
      <c r="I99" s="615">
        <v>0.53356999999999999</v>
      </c>
      <c r="J99" s="615">
        <v>0.55608999999999997</v>
      </c>
      <c r="K99" s="615">
        <v>0.57415000000000005</v>
      </c>
      <c r="L99" s="615">
        <v>0.55118999999999996</v>
      </c>
      <c r="M99" s="615">
        <v>0.55937999999999999</v>
      </c>
      <c r="N99" s="615">
        <v>0.56132000000000004</v>
      </c>
      <c r="O99" s="615">
        <v>0.55840000000000001</v>
      </c>
      <c r="P99" s="615">
        <v>0.57094999999999996</v>
      </c>
      <c r="Q99" s="615">
        <v>0.49545</v>
      </c>
      <c r="R99" s="615">
        <v>0.50931000000000004</v>
      </c>
      <c r="S99" s="615">
        <v>0.48224</v>
      </c>
      <c r="T99" s="615">
        <v>0.47915000000000002</v>
      </c>
      <c r="U99" s="615">
        <v>0.43031999999999998</v>
      </c>
      <c r="V99" s="615">
        <v>0.45498</v>
      </c>
      <c r="W99" s="339"/>
      <c r="X99" s="196"/>
      <c r="Y99" s="617">
        <v>0.47120000000000001</v>
      </c>
      <c r="Z99" s="197" t="str">
        <f t="shared" si="7"/>
        <v/>
      </c>
      <c r="AA99" s="339"/>
      <c r="AB99" s="617">
        <v>6.4070000000000002E-2</v>
      </c>
      <c r="AC99" s="197" t="str">
        <f t="shared" si="8"/>
        <v/>
      </c>
      <c r="AD99" s="339"/>
      <c r="AE99" s="400">
        <f t="shared" si="9"/>
        <v>0.53527000000000002</v>
      </c>
      <c r="AF99" s="197" t="str">
        <f t="shared" si="10"/>
        <v/>
      </c>
      <c r="AG99" s="339"/>
      <c r="AH99" s="605">
        <v>1</v>
      </c>
      <c r="AI99" s="605">
        <v>0</v>
      </c>
      <c r="AJ99" s="534"/>
      <c r="AK99" s="605">
        <v>0.17543544503281713</v>
      </c>
      <c r="AL99" s="605">
        <v>0</v>
      </c>
    </row>
    <row r="100" spans="2:38">
      <c r="B100" s="187" t="s">
        <v>593</v>
      </c>
      <c r="C100" s="615">
        <v>0.10745</v>
      </c>
      <c r="D100" s="615">
        <v>0.1164</v>
      </c>
      <c r="E100" s="615">
        <v>0.14990000000000001</v>
      </c>
      <c r="F100" s="615">
        <v>0.11989</v>
      </c>
      <c r="G100" s="615">
        <v>9.7009999999999999E-2</v>
      </c>
      <c r="H100" s="615">
        <v>8.695E-2</v>
      </c>
      <c r="I100" s="615">
        <v>0.11033999999999999</v>
      </c>
      <c r="J100" s="615">
        <v>0.15795000000000001</v>
      </c>
      <c r="K100" s="615">
        <v>0.14033000000000001</v>
      </c>
      <c r="L100" s="615">
        <v>0.17032</v>
      </c>
      <c r="M100" s="615">
        <v>0.15976000000000001</v>
      </c>
      <c r="N100" s="615">
        <v>0.20196</v>
      </c>
      <c r="O100" s="615">
        <v>0.17285</v>
      </c>
      <c r="P100" s="615">
        <v>0.20987</v>
      </c>
      <c r="Q100" s="615">
        <v>0.19292999999999999</v>
      </c>
      <c r="R100" s="615">
        <v>0.23357</v>
      </c>
      <c r="S100" s="615">
        <v>0.22814999999999999</v>
      </c>
      <c r="T100" s="615">
        <v>0.19414999999999999</v>
      </c>
      <c r="U100" s="615">
        <v>0.21282999999999999</v>
      </c>
      <c r="V100" s="615">
        <v>0.16650000000000001</v>
      </c>
      <c r="W100" s="339"/>
      <c r="X100" s="196"/>
      <c r="Y100" s="617">
        <v>0.20704</v>
      </c>
      <c r="Z100" s="197" t="str">
        <f t="shared" si="7"/>
        <v/>
      </c>
      <c r="AA100" s="339"/>
      <c r="AB100" s="617">
        <v>2.8150000000000001E-2</v>
      </c>
      <c r="AC100" s="197" t="str">
        <f t="shared" si="8"/>
        <v/>
      </c>
      <c r="AD100" s="339"/>
      <c r="AE100" s="400">
        <f t="shared" si="9"/>
        <v>0.23519000000000001</v>
      </c>
      <c r="AF100" s="197" t="str">
        <f t="shared" si="10"/>
        <v/>
      </c>
      <c r="AG100" s="339"/>
      <c r="AH100" s="605">
        <v>0.99197563155974855</v>
      </c>
      <c r="AI100" s="605">
        <v>8.0243684402514504E-3</v>
      </c>
      <c r="AJ100" s="534"/>
      <c r="AK100" s="605">
        <v>7.6180254219128649E-2</v>
      </c>
      <c r="AL100" s="605">
        <v>0</v>
      </c>
    </row>
    <row r="101" spans="2:38">
      <c r="B101" s="187" t="s">
        <v>594</v>
      </c>
      <c r="C101" s="615">
        <v>3.4199999999999999E-3</v>
      </c>
      <c r="D101" s="615">
        <v>4.5300000000000002E-3</v>
      </c>
      <c r="E101" s="615">
        <v>3.8700000000000002E-3</v>
      </c>
      <c r="F101" s="615">
        <v>4.1799999999999997E-3</v>
      </c>
      <c r="G101" s="615">
        <v>5.1599999999999997E-3</v>
      </c>
      <c r="H101" s="615">
        <v>4.4900000000000001E-3</v>
      </c>
      <c r="I101" s="615">
        <v>6.2899999999999996E-3</v>
      </c>
      <c r="J101" s="615">
        <v>5.4799999999999996E-3</v>
      </c>
      <c r="K101" s="615">
        <v>5.4999999999999997E-3</v>
      </c>
      <c r="L101" s="615">
        <v>6.0000000000000001E-3</v>
      </c>
      <c r="M101" s="615">
        <v>4.0600000000000002E-3</v>
      </c>
      <c r="N101" s="615">
        <v>5.8300000000000001E-3</v>
      </c>
      <c r="O101" s="615">
        <v>5.3E-3</v>
      </c>
      <c r="P101" s="615">
        <v>8.3300000000000006E-3</v>
      </c>
      <c r="Q101" s="615">
        <v>7.1199999999999996E-3</v>
      </c>
      <c r="R101" s="615">
        <v>5.5599999999999998E-3</v>
      </c>
      <c r="S101" s="615">
        <v>6.9499999999999996E-3</v>
      </c>
      <c r="T101" s="615">
        <v>7.45E-3</v>
      </c>
      <c r="U101" s="615">
        <v>6.4099999999999999E-3</v>
      </c>
      <c r="V101" s="615">
        <v>1.729E-2</v>
      </c>
      <c r="W101" s="339"/>
      <c r="X101" s="196"/>
      <c r="Y101" s="617">
        <v>8.7299999999999999E-3</v>
      </c>
      <c r="Z101" s="197" t="str">
        <f t="shared" si="7"/>
        <v/>
      </c>
      <c r="AA101" s="339"/>
      <c r="AB101" s="617">
        <v>1.1900000000000001E-3</v>
      </c>
      <c r="AC101" s="197" t="str">
        <f t="shared" si="8"/>
        <v/>
      </c>
      <c r="AD101" s="339"/>
      <c r="AE101" s="400">
        <f t="shared" si="9"/>
        <v>9.92E-3</v>
      </c>
      <c r="AF101" s="197" t="str">
        <f t="shared" si="10"/>
        <v/>
      </c>
      <c r="AG101" s="339"/>
      <c r="AH101" s="605">
        <v>0.97117875863829661</v>
      </c>
      <c r="AI101" s="605">
        <v>2.8821241361703387E-2</v>
      </c>
      <c r="AJ101" s="534"/>
      <c r="AK101" s="605">
        <v>8.4420834802933969E-2</v>
      </c>
      <c r="AL101" s="605">
        <v>0.12710552601168748</v>
      </c>
    </row>
    <row r="102" spans="2:38">
      <c r="B102" s="187" t="s">
        <v>595</v>
      </c>
      <c r="C102" s="615" t="s">
        <v>291</v>
      </c>
      <c r="D102" s="615" t="s">
        <v>291</v>
      </c>
      <c r="E102" s="615">
        <v>0.39318999999999998</v>
      </c>
      <c r="F102" s="615">
        <v>0.38423000000000002</v>
      </c>
      <c r="G102" s="615">
        <v>0.39115</v>
      </c>
      <c r="H102" s="615">
        <v>0.40492</v>
      </c>
      <c r="I102" s="615">
        <v>0.44263000000000002</v>
      </c>
      <c r="J102" s="615">
        <v>0.45373999999999998</v>
      </c>
      <c r="K102" s="615">
        <v>0.41143000000000002</v>
      </c>
      <c r="L102" s="615">
        <v>0.46783000000000002</v>
      </c>
      <c r="M102" s="615">
        <v>0.47944999999999999</v>
      </c>
      <c r="N102" s="615">
        <v>0.46296999999999999</v>
      </c>
      <c r="O102" s="615">
        <v>0.44283</v>
      </c>
      <c r="P102" s="615">
        <v>0.37075999999999998</v>
      </c>
      <c r="Q102" s="615">
        <v>0.39726</v>
      </c>
      <c r="R102" s="615">
        <v>0.38</v>
      </c>
      <c r="S102" s="615">
        <v>0.41317999999999999</v>
      </c>
      <c r="T102" s="615">
        <v>0.43264999999999998</v>
      </c>
      <c r="U102" s="615">
        <v>0.45112000000000002</v>
      </c>
      <c r="V102" s="615">
        <v>0.45772000000000002</v>
      </c>
      <c r="W102" s="339"/>
      <c r="X102" s="196"/>
      <c r="Y102" s="617">
        <v>0.42692999999999998</v>
      </c>
      <c r="Z102" s="197" t="str">
        <f t="shared" si="7"/>
        <v/>
      </c>
      <c r="AA102" s="339"/>
      <c r="AB102" s="617">
        <v>5.8049999999999997E-2</v>
      </c>
      <c r="AC102" s="197" t="str">
        <f t="shared" si="8"/>
        <v/>
      </c>
      <c r="AD102" s="339"/>
      <c r="AE102" s="400">
        <f t="shared" si="9"/>
        <v>0.48498000000000002</v>
      </c>
      <c r="AF102" s="197" t="str">
        <f t="shared" si="10"/>
        <v/>
      </c>
      <c r="AG102" s="339"/>
      <c r="AH102" s="605">
        <v>1</v>
      </c>
      <c r="AI102" s="605">
        <v>0</v>
      </c>
      <c r="AJ102" s="534"/>
      <c r="AK102" s="605">
        <v>0.22050896365601225</v>
      </c>
      <c r="AL102" s="605">
        <v>0</v>
      </c>
    </row>
    <row r="103" spans="2:38">
      <c r="B103" s="187" t="s">
        <v>596</v>
      </c>
      <c r="C103" s="615" t="s">
        <v>291</v>
      </c>
      <c r="D103" s="615" t="s">
        <v>291</v>
      </c>
      <c r="E103" s="615">
        <v>0.42143000000000003</v>
      </c>
      <c r="F103" s="615">
        <v>0.41381000000000001</v>
      </c>
      <c r="G103" s="615">
        <v>0.43149999999999999</v>
      </c>
      <c r="H103" s="615">
        <v>0.45706999999999998</v>
      </c>
      <c r="I103" s="615">
        <v>0.47177999999999998</v>
      </c>
      <c r="J103" s="615">
        <v>0.49519000000000002</v>
      </c>
      <c r="K103" s="615">
        <v>0.50385000000000002</v>
      </c>
      <c r="L103" s="615">
        <v>0.45129999999999998</v>
      </c>
      <c r="M103" s="615">
        <v>0.49425000000000002</v>
      </c>
      <c r="N103" s="615">
        <v>0.47971999999999998</v>
      </c>
      <c r="O103" s="615">
        <v>0.44946000000000003</v>
      </c>
      <c r="P103" s="615">
        <v>0.45262000000000002</v>
      </c>
      <c r="Q103" s="615">
        <v>0.45224999999999999</v>
      </c>
      <c r="R103" s="615">
        <v>0.49547999999999998</v>
      </c>
      <c r="S103" s="615">
        <v>0.43303000000000003</v>
      </c>
      <c r="T103" s="615">
        <v>0.44775999999999999</v>
      </c>
      <c r="U103" s="615">
        <v>0.48676999999999998</v>
      </c>
      <c r="V103" s="615">
        <v>0.47815999999999997</v>
      </c>
      <c r="W103" s="339"/>
      <c r="X103" s="196"/>
      <c r="Y103" s="617">
        <v>0.46823999999999999</v>
      </c>
      <c r="Z103" s="197" t="str">
        <f t="shared" si="7"/>
        <v/>
      </c>
      <c r="AA103" s="339"/>
      <c r="AB103" s="617">
        <v>6.3670000000000004E-2</v>
      </c>
      <c r="AC103" s="197" t="str">
        <f t="shared" si="8"/>
        <v/>
      </c>
      <c r="AD103" s="339"/>
      <c r="AE103" s="400">
        <f t="shared" si="9"/>
        <v>0.53190999999999999</v>
      </c>
      <c r="AF103" s="197" t="str">
        <f t="shared" si="10"/>
        <v/>
      </c>
      <c r="AG103" s="339"/>
      <c r="AH103" s="605">
        <v>1</v>
      </c>
      <c r="AI103" s="605">
        <v>0</v>
      </c>
      <c r="AJ103" s="534"/>
      <c r="AK103" s="605">
        <v>0.13242447801623708</v>
      </c>
      <c r="AL103" s="605">
        <v>0</v>
      </c>
    </row>
    <row r="104" spans="2:38">
      <c r="B104" s="187" t="s">
        <v>597</v>
      </c>
      <c r="C104" s="615" t="s">
        <v>291</v>
      </c>
      <c r="D104" s="615" t="s">
        <v>291</v>
      </c>
      <c r="E104" s="615">
        <v>0.31939000000000001</v>
      </c>
      <c r="F104" s="615">
        <v>0.29110999999999998</v>
      </c>
      <c r="G104" s="615">
        <v>0.29602000000000001</v>
      </c>
      <c r="H104" s="615">
        <v>0.29176000000000002</v>
      </c>
      <c r="I104" s="615">
        <v>0.34188000000000002</v>
      </c>
      <c r="J104" s="615">
        <v>0.32832</v>
      </c>
      <c r="K104" s="615">
        <v>0.32635999999999998</v>
      </c>
      <c r="L104" s="615">
        <v>0.32695999999999997</v>
      </c>
      <c r="M104" s="615">
        <v>0.32075999999999999</v>
      </c>
      <c r="N104" s="615">
        <v>0.32147999999999999</v>
      </c>
      <c r="O104" s="615">
        <v>0.32666000000000001</v>
      </c>
      <c r="P104" s="615">
        <v>0.32929999999999998</v>
      </c>
      <c r="Q104" s="615">
        <v>0.32457000000000003</v>
      </c>
      <c r="R104" s="615">
        <v>0.32496999999999998</v>
      </c>
      <c r="S104" s="615">
        <v>0.32856999999999997</v>
      </c>
      <c r="T104" s="615">
        <v>0.32250000000000001</v>
      </c>
      <c r="U104" s="615">
        <v>0.32551000000000002</v>
      </c>
      <c r="V104" s="615">
        <v>0.31740000000000002</v>
      </c>
      <c r="W104" s="339"/>
      <c r="X104" s="196"/>
      <c r="Y104" s="617">
        <v>0.32379000000000002</v>
      </c>
      <c r="Z104" s="197" t="str">
        <f t="shared" si="7"/>
        <v/>
      </c>
      <c r="AA104" s="339"/>
      <c r="AB104" s="617">
        <v>4.403E-2</v>
      </c>
      <c r="AC104" s="197" t="str">
        <f t="shared" si="8"/>
        <v/>
      </c>
      <c r="AD104" s="339"/>
      <c r="AE104" s="400">
        <f t="shared" si="9"/>
        <v>0.36781999999999998</v>
      </c>
      <c r="AF104" s="197" t="str">
        <f t="shared" si="10"/>
        <v/>
      </c>
      <c r="AG104" s="339"/>
      <c r="AH104" s="605">
        <v>0.3748638198381905</v>
      </c>
      <c r="AI104" s="605">
        <v>0.6251361801618095</v>
      </c>
      <c r="AJ104" s="534"/>
      <c r="AK104" s="605">
        <v>0.13593244123861023</v>
      </c>
      <c r="AL104" s="605">
        <v>7.0064727513752117E-2</v>
      </c>
    </row>
    <row r="105" spans="2:38">
      <c r="B105" s="187" t="s">
        <v>730</v>
      </c>
      <c r="C105" s="615" t="s">
        <v>291</v>
      </c>
      <c r="D105" s="615" t="s">
        <v>291</v>
      </c>
      <c r="E105" s="615">
        <v>0.81349000000000005</v>
      </c>
      <c r="F105" s="615">
        <v>0.81957000000000002</v>
      </c>
      <c r="G105" s="615">
        <v>0.81428</v>
      </c>
      <c r="H105" s="615">
        <v>0.81344000000000005</v>
      </c>
      <c r="I105" s="615">
        <v>0.80052000000000001</v>
      </c>
      <c r="J105" s="615">
        <v>0.80723</v>
      </c>
      <c r="K105" s="615">
        <v>0.81350999999999996</v>
      </c>
      <c r="L105" s="615">
        <v>0.81022000000000005</v>
      </c>
      <c r="M105" s="615">
        <v>0.80537999999999998</v>
      </c>
      <c r="N105" s="615">
        <v>0.77753000000000005</v>
      </c>
      <c r="O105" s="615">
        <v>0.75087000000000004</v>
      </c>
      <c r="P105" s="615">
        <v>0.73716000000000004</v>
      </c>
      <c r="Q105" s="615">
        <v>0.75414000000000003</v>
      </c>
      <c r="R105" s="615">
        <v>0.73916000000000004</v>
      </c>
      <c r="S105" s="615">
        <v>0.74909000000000003</v>
      </c>
      <c r="T105" s="615">
        <v>0.72611000000000003</v>
      </c>
      <c r="U105" s="615">
        <v>0.73560999999999999</v>
      </c>
      <c r="V105" s="615">
        <v>0.75722999999999996</v>
      </c>
      <c r="W105" s="339"/>
      <c r="X105" s="196"/>
      <c r="Y105" s="617">
        <v>0.74143999999999999</v>
      </c>
      <c r="Z105" s="197" t="str">
        <f t="shared" si="7"/>
        <v/>
      </c>
      <c r="AA105" s="339"/>
      <c r="AB105" s="617">
        <v>0.10082000000000001</v>
      </c>
      <c r="AC105" s="197" t="str">
        <f t="shared" si="8"/>
        <v/>
      </c>
      <c r="AD105" s="339"/>
      <c r="AE105" s="400">
        <f t="shared" si="9"/>
        <v>0.84226000000000001</v>
      </c>
      <c r="AF105" s="197" t="str">
        <f t="shared" si="10"/>
        <v/>
      </c>
      <c r="AG105" s="339"/>
      <c r="AH105" s="605">
        <v>1</v>
      </c>
      <c r="AI105" s="605">
        <v>0</v>
      </c>
      <c r="AJ105" s="534"/>
      <c r="AK105" s="605">
        <v>9.4277269312718986E-2</v>
      </c>
      <c r="AL105" s="605">
        <v>0</v>
      </c>
    </row>
    <row r="106" spans="2:38">
      <c r="B106" s="187" t="s">
        <v>292</v>
      </c>
      <c r="C106" s="615" t="s">
        <v>291</v>
      </c>
      <c r="D106" s="615" t="s">
        <v>291</v>
      </c>
      <c r="E106" s="615">
        <v>0.84128999999999998</v>
      </c>
      <c r="F106" s="615">
        <v>1.0041100000000001</v>
      </c>
      <c r="G106" s="615">
        <v>0.95657999999999999</v>
      </c>
      <c r="H106" s="615">
        <v>0.91620000000000001</v>
      </c>
      <c r="I106" s="615">
        <v>0.87312000000000001</v>
      </c>
      <c r="J106" s="615">
        <v>0.76485000000000003</v>
      </c>
      <c r="K106" s="615">
        <v>0.73182000000000003</v>
      </c>
      <c r="L106" s="615">
        <v>0.75583999999999996</v>
      </c>
      <c r="M106" s="615">
        <v>0.76197999999999999</v>
      </c>
      <c r="N106" s="615">
        <v>0.72472000000000003</v>
      </c>
      <c r="O106" s="615">
        <v>0.66427999999999998</v>
      </c>
      <c r="P106" s="615">
        <v>0.59733999999999998</v>
      </c>
      <c r="Q106" s="615">
        <v>0.56625999999999999</v>
      </c>
      <c r="R106" s="615">
        <v>0.54347999999999996</v>
      </c>
      <c r="S106" s="615">
        <v>0.53025999999999995</v>
      </c>
      <c r="T106" s="615">
        <v>0.52807000000000004</v>
      </c>
      <c r="U106" s="615">
        <v>0.52144000000000001</v>
      </c>
      <c r="V106" s="615">
        <v>0.51885999999999999</v>
      </c>
      <c r="W106" s="339"/>
      <c r="X106" s="196"/>
      <c r="Y106" s="617">
        <v>0.52842</v>
      </c>
      <c r="Z106" s="197" t="str">
        <f t="shared" si="7"/>
        <v/>
      </c>
      <c r="AA106" s="339"/>
      <c r="AB106" s="617">
        <v>7.1849999999999997E-2</v>
      </c>
      <c r="AC106" s="197" t="str">
        <f t="shared" si="8"/>
        <v/>
      </c>
      <c r="AD106" s="339"/>
      <c r="AE106" s="400">
        <f t="shared" si="9"/>
        <v>0.60026999999999997</v>
      </c>
      <c r="AF106" s="197" t="str">
        <f t="shared" si="10"/>
        <v/>
      </c>
      <c r="AG106" s="339"/>
      <c r="AH106" s="605">
        <v>1</v>
      </c>
      <c r="AI106" s="605">
        <v>0</v>
      </c>
      <c r="AJ106" s="534"/>
      <c r="AK106" s="605">
        <v>5.580961338646627E-2</v>
      </c>
      <c r="AL106" s="605">
        <v>0</v>
      </c>
    </row>
    <row r="107" spans="2:38">
      <c r="B107" s="187" t="s">
        <v>598</v>
      </c>
      <c r="C107" s="615" t="s">
        <v>291</v>
      </c>
      <c r="D107" s="615" t="s">
        <v>291</v>
      </c>
      <c r="E107" s="615">
        <v>0.85531000000000001</v>
      </c>
      <c r="F107" s="615">
        <v>0.88051999999999997</v>
      </c>
      <c r="G107" s="615">
        <v>0.86360999999999999</v>
      </c>
      <c r="H107" s="615">
        <v>0.87812999999999997</v>
      </c>
      <c r="I107" s="615">
        <v>0.86067000000000005</v>
      </c>
      <c r="J107" s="615">
        <v>0.86948999999999999</v>
      </c>
      <c r="K107" s="615">
        <v>0.92747000000000002</v>
      </c>
      <c r="L107" s="615">
        <v>0.88973000000000002</v>
      </c>
      <c r="M107" s="615">
        <v>0.89302999999999999</v>
      </c>
      <c r="N107" s="615">
        <v>0.82891999999999999</v>
      </c>
      <c r="O107" s="615">
        <v>0.81940999999999997</v>
      </c>
      <c r="P107" s="615">
        <v>0.84907999999999995</v>
      </c>
      <c r="Q107" s="615">
        <v>0.87117999999999995</v>
      </c>
      <c r="R107" s="615">
        <v>0.85141</v>
      </c>
      <c r="S107" s="615">
        <v>0.83150999999999997</v>
      </c>
      <c r="T107" s="615">
        <v>0.82718999999999998</v>
      </c>
      <c r="U107" s="615">
        <v>0.94774000000000003</v>
      </c>
      <c r="V107" s="615">
        <v>0.92589999999999995</v>
      </c>
      <c r="W107" s="339"/>
      <c r="X107" s="196"/>
      <c r="Y107" s="617">
        <v>0.87675000000000003</v>
      </c>
      <c r="Z107" s="197" t="str">
        <f t="shared" si="7"/>
        <v/>
      </c>
      <c r="AA107" s="339"/>
      <c r="AB107" s="617">
        <v>0.11921</v>
      </c>
      <c r="AC107" s="197" t="str">
        <f t="shared" si="8"/>
        <v/>
      </c>
      <c r="AD107" s="339"/>
      <c r="AE107" s="400">
        <f t="shared" si="9"/>
        <v>0.99595999999999996</v>
      </c>
      <c r="AF107" s="197" t="str">
        <f t="shared" si="10"/>
        <v/>
      </c>
      <c r="AG107" s="339"/>
      <c r="AH107" s="605">
        <v>1</v>
      </c>
      <c r="AI107" s="605">
        <v>0</v>
      </c>
      <c r="AJ107" s="534"/>
      <c r="AK107" s="605">
        <v>9.5648295354375718E-2</v>
      </c>
      <c r="AL107" s="605">
        <v>0</v>
      </c>
    </row>
    <row r="108" spans="2:38">
      <c r="B108" s="187" t="s">
        <v>599</v>
      </c>
      <c r="C108" s="615">
        <v>3.4950000000000002E-2</v>
      </c>
      <c r="D108" s="615">
        <v>3.8960000000000002E-2</v>
      </c>
      <c r="E108" s="615">
        <v>4.0349999999999997E-2</v>
      </c>
      <c r="F108" s="615">
        <v>3.1829999999999997E-2</v>
      </c>
      <c r="G108" s="615">
        <v>3.1019999999999999E-2</v>
      </c>
      <c r="H108" s="615">
        <v>3.3730000000000003E-2</v>
      </c>
      <c r="I108" s="615">
        <v>3.7690000000000001E-2</v>
      </c>
      <c r="J108" s="615">
        <v>3.5360000000000003E-2</v>
      </c>
      <c r="K108" s="615">
        <v>4.1770000000000002E-2</v>
      </c>
      <c r="L108" s="615">
        <v>3.5069999999999997E-2</v>
      </c>
      <c r="M108" s="615">
        <v>3.5970000000000002E-2</v>
      </c>
      <c r="N108" s="615">
        <v>3.569E-2</v>
      </c>
      <c r="O108" s="615">
        <v>3.9019999999999999E-2</v>
      </c>
      <c r="P108" s="615">
        <v>3.9039999999999998E-2</v>
      </c>
      <c r="Q108" s="615">
        <v>4.027E-2</v>
      </c>
      <c r="R108" s="615">
        <v>4.6129999999999997E-2</v>
      </c>
      <c r="S108" s="615">
        <v>4.5490000000000003E-2</v>
      </c>
      <c r="T108" s="615">
        <v>4.0989999999999999E-2</v>
      </c>
      <c r="U108" s="615">
        <v>4.0419999999999998E-2</v>
      </c>
      <c r="V108" s="615">
        <v>3.993E-2</v>
      </c>
      <c r="W108" s="339"/>
      <c r="X108" s="196"/>
      <c r="Y108" s="617">
        <v>4.2590000000000003E-2</v>
      </c>
      <c r="Z108" s="197" t="str">
        <f t="shared" si="7"/>
        <v/>
      </c>
      <c r="AA108" s="339"/>
      <c r="AB108" s="617">
        <v>5.79E-3</v>
      </c>
      <c r="AC108" s="197" t="str">
        <f t="shared" si="8"/>
        <v/>
      </c>
      <c r="AD108" s="339"/>
      <c r="AE108" s="400">
        <f t="shared" si="9"/>
        <v>4.8379999999999999E-2</v>
      </c>
      <c r="AF108" s="197" t="str">
        <f t="shared" si="10"/>
        <v/>
      </c>
      <c r="AG108" s="339"/>
      <c r="AH108" s="605">
        <v>0.93092608893110873</v>
      </c>
      <c r="AI108" s="605">
        <v>6.9073911068891269E-2</v>
      </c>
      <c r="AJ108" s="534"/>
      <c r="AK108" s="605">
        <v>6.8074164864680584E-2</v>
      </c>
      <c r="AL108" s="605">
        <v>8.8664802069654353E-2</v>
      </c>
    </row>
    <row r="109" spans="2:38">
      <c r="B109" s="187" t="s">
        <v>293</v>
      </c>
      <c r="C109" s="615" t="s">
        <v>291</v>
      </c>
      <c r="D109" s="615" t="s">
        <v>291</v>
      </c>
      <c r="E109" s="615">
        <v>0.64629999999999999</v>
      </c>
      <c r="F109" s="615">
        <v>0.63007999999999997</v>
      </c>
      <c r="G109" s="615">
        <v>0.62341000000000002</v>
      </c>
      <c r="H109" s="615">
        <v>0.60306000000000004</v>
      </c>
      <c r="I109" s="615">
        <v>0.60951999999999995</v>
      </c>
      <c r="J109" s="615">
        <v>0.63383999999999996</v>
      </c>
      <c r="K109" s="615">
        <v>0.60814000000000001</v>
      </c>
      <c r="L109" s="615">
        <v>0.59623999999999999</v>
      </c>
      <c r="M109" s="615">
        <v>0.56701000000000001</v>
      </c>
      <c r="N109" s="615">
        <v>0.56632000000000005</v>
      </c>
      <c r="O109" s="615">
        <v>0.54766000000000004</v>
      </c>
      <c r="P109" s="615">
        <v>0.53573000000000004</v>
      </c>
      <c r="Q109" s="615">
        <v>0.54281000000000001</v>
      </c>
      <c r="R109" s="615">
        <v>0.53541000000000005</v>
      </c>
      <c r="S109" s="615">
        <v>0.51092000000000004</v>
      </c>
      <c r="T109" s="615">
        <v>0.5464</v>
      </c>
      <c r="U109" s="615">
        <v>0.52886</v>
      </c>
      <c r="V109" s="615">
        <v>0.51337999999999995</v>
      </c>
      <c r="W109" s="340"/>
      <c r="X109" s="331"/>
      <c r="Y109" s="617">
        <v>0.52698999999999996</v>
      </c>
      <c r="Z109" s="197" t="str">
        <f t="shared" si="7"/>
        <v/>
      </c>
      <c r="AA109" s="340"/>
      <c r="AB109" s="617">
        <v>7.1660000000000001E-2</v>
      </c>
      <c r="AC109" s="197" t="str">
        <f t="shared" si="8"/>
        <v/>
      </c>
      <c r="AD109" s="340"/>
      <c r="AE109" s="400">
        <f t="shared" si="9"/>
        <v>0.59865000000000002</v>
      </c>
      <c r="AF109" s="197" t="str">
        <f t="shared" si="10"/>
        <v/>
      </c>
      <c r="AG109" s="340"/>
      <c r="AH109" s="605">
        <v>1</v>
      </c>
      <c r="AI109" s="605">
        <v>0</v>
      </c>
      <c r="AJ109" s="534"/>
      <c r="AK109" s="605">
        <v>6.9925511824870806E-2</v>
      </c>
      <c r="AL109" s="605">
        <v>0</v>
      </c>
    </row>
    <row r="110" spans="2:38">
      <c r="B110" s="187" t="s">
        <v>600</v>
      </c>
      <c r="C110" s="615">
        <v>0.56842000000000004</v>
      </c>
      <c r="D110" s="615">
        <v>0.56674999999999998</v>
      </c>
      <c r="E110" s="615">
        <v>0.55701000000000001</v>
      </c>
      <c r="F110" s="615">
        <v>0.50510999999999995</v>
      </c>
      <c r="G110" s="615">
        <v>0.55039000000000005</v>
      </c>
      <c r="H110" s="615">
        <v>0.51248000000000005</v>
      </c>
      <c r="I110" s="615">
        <v>0.52095000000000002</v>
      </c>
      <c r="J110" s="615">
        <v>0.52473999999999998</v>
      </c>
      <c r="K110" s="615">
        <v>0.53042</v>
      </c>
      <c r="L110" s="615">
        <v>0.54890000000000005</v>
      </c>
      <c r="M110" s="615">
        <v>0.51885999999999999</v>
      </c>
      <c r="N110" s="615">
        <v>0.54388999999999998</v>
      </c>
      <c r="O110" s="615">
        <v>0.47199000000000002</v>
      </c>
      <c r="P110" s="615">
        <v>0.44407000000000002</v>
      </c>
      <c r="Q110" s="615">
        <v>0.41937999999999998</v>
      </c>
      <c r="R110" s="615">
        <v>0.42637999999999998</v>
      </c>
      <c r="S110" s="615">
        <v>0.43822</v>
      </c>
      <c r="T110" s="615">
        <v>0.47821000000000002</v>
      </c>
      <c r="U110" s="615">
        <v>0.49528</v>
      </c>
      <c r="V110" s="615">
        <v>0.47993000000000002</v>
      </c>
      <c r="W110" s="330"/>
      <c r="X110" s="331"/>
      <c r="Y110" s="617">
        <v>0.46360000000000001</v>
      </c>
      <c r="Z110" s="197" t="str">
        <f t="shared" si="7"/>
        <v/>
      </c>
      <c r="AA110" s="330"/>
      <c r="AB110" s="617">
        <v>6.3039999999999999E-2</v>
      </c>
      <c r="AC110" s="197" t="str">
        <f t="shared" si="8"/>
        <v/>
      </c>
      <c r="AD110" s="330"/>
      <c r="AE110" s="400">
        <f t="shared" si="9"/>
        <v>0.52664</v>
      </c>
      <c r="AF110" s="197" t="str">
        <f t="shared" si="10"/>
        <v/>
      </c>
      <c r="AG110" s="330"/>
      <c r="AH110" s="605">
        <v>0.94169866461061458</v>
      </c>
      <c r="AI110" s="605">
        <v>5.8301335389385422E-2</v>
      </c>
      <c r="AJ110" s="534"/>
      <c r="AK110" s="605">
        <v>0.15200586352494297</v>
      </c>
      <c r="AL110" s="605">
        <v>0</v>
      </c>
    </row>
    <row r="111" spans="2:38">
      <c r="B111" s="187" t="s">
        <v>731</v>
      </c>
      <c r="C111" s="615" t="s">
        <v>291</v>
      </c>
      <c r="D111" s="615" t="s">
        <v>291</v>
      </c>
      <c r="E111" s="615">
        <v>0.39056999999999997</v>
      </c>
      <c r="F111" s="615">
        <v>0.40699999999999997</v>
      </c>
      <c r="G111" s="615">
        <v>0.38142999999999999</v>
      </c>
      <c r="H111" s="615">
        <v>0.38344</v>
      </c>
      <c r="I111" s="615">
        <v>0.33346999999999999</v>
      </c>
      <c r="J111" s="615">
        <v>0.32350000000000001</v>
      </c>
      <c r="K111" s="615">
        <v>0.33200000000000002</v>
      </c>
      <c r="L111" s="615">
        <v>0.33911000000000002</v>
      </c>
      <c r="M111" s="615">
        <v>0.34682000000000002</v>
      </c>
      <c r="N111" s="615">
        <v>0.32954</v>
      </c>
      <c r="O111" s="615">
        <v>0.32474999999999998</v>
      </c>
      <c r="P111" s="615">
        <v>0.38099</v>
      </c>
      <c r="Q111" s="615">
        <v>0.31647999999999998</v>
      </c>
      <c r="R111" s="615">
        <v>0.33115</v>
      </c>
      <c r="S111" s="615">
        <v>0.34550999999999998</v>
      </c>
      <c r="T111" s="615">
        <v>0.36025000000000001</v>
      </c>
      <c r="U111" s="615">
        <v>0.38611000000000001</v>
      </c>
      <c r="V111" s="615">
        <v>0.37396000000000001</v>
      </c>
      <c r="W111" s="329"/>
      <c r="X111" s="331"/>
      <c r="Y111" s="617">
        <v>0.3594</v>
      </c>
      <c r="Z111" s="197" t="str">
        <f t="shared" si="7"/>
        <v/>
      </c>
      <c r="AA111" s="329"/>
      <c r="AB111" s="617">
        <v>4.8869999999999997E-2</v>
      </c>
      <c r="AC111" s="197" t="str">
        <f t="shared" si="8"/>
        <v/>
      </c>
      <c r="AD111" s="329"/>
      <c r="AE111" s="400">
        <f t="shared" si="9"/>
        <v>0.40827000000000002</v>
      </c>
      <c r="AF111" s="197" t="str">
        <f t="shared" si="10"/>
        <v/>
      </c>
      <c r="AG111" s="329"/>
      <c r="AH111" s="605">
        <v>0.54166577744339661</v>
      </c>
      <c r="AI111" s="605">
        <v>0.45833422255660339</v>
      </c>
      <c r="AJ111" s="534"/>
      <c r="AK111" s="605">
        <v>0.15059760981809311</v>
      </c>
      <c r="AL111" s="605">
        <v>0.2516551188578447</v>
      </c>
    </row>
    <row r="112" spans="2:38">
      <c r="B112" s="187" t="s">
        <v>601</v>
      </c>
      <c r="C112" s="615" t="s">
        <v>291</v>
      </c>
      <c r="D112" s="615" t="s">
        <v>291</v>
      </c>
      <c r="E112" s="615">
        <v>0.58714</v>
      </c>
      <c r="F112" s="615">
        <v>0.58221999999999996</v>
      </c>
      <c r="G112" s="615">
        <v>0.58116999999999996</v>
      </c>
      <c r="H112" s="615">
        <v>0.57923000000000002</v>
      </c>
      <c r="I112" s="615">
        <v>0.58409</v>
      </c>
      <c r="J112" s="615">
        <v>0.61645000000000005</v>
      </c>
      <c r="K112" s="615">
        <v>0.60365000000000002</v>
      </c>
      <c r="L112" s="615">
        <v>0.59048999999999996</v>
      </c>
      <c r="M112" s="615">
        <v>0.58589000000000002</v>
      </c>
      <c r="N112" s="615">
        <v>0.61680999999999997</v>
      </c>
      <c r="O112" s="615">
        <v>0.56733</v>
      </c>
      <c r="P112" s="615">
        <v>0.57081999999999999</v>
      </c>
      <c r="Q112" s="615">
        <v>0.57113000000000003</v>
      </c>
      <c r="R112" s="615">
        <v>0.56964000000000004</v>
      </c>
      <c r="S112" s="615">
        <v>0.5423</v>
      </c>
      <c r="T112" s="615">
        <v>0.54920999999999998</v>
      </c>
      <c r="U112" s="615">
        <v>0.53519000000000005</v>
      </c>
      <c r="V112" s="615">
        <v>0.50817000000000001</v>
      </c>
      <c r="W112" s="329"/>
      <c r="X112" s="331"/>
      <c r="Y112" s="617">
        <v>0.54090000000000005</v>
      </c>
      <c r="Z112" s="197" t="str">
        <f t="shared" si="7"/>
        <v/>
      </c>
      <c r="AA112" s="329"/>
      <c r="AB112" s="617">
        <v>7.3550000000000004E-2</v>
      </c>
      <c r="AC112" s="197" t="str">
        <f t="shared" si="8"/>
        <v/>
      </c>
      <c r="AD112" s="329"/>
      <c r="AE112" s="400">
        <f t="shared" si="9"/>
        <v>0.61445000000000005</v>
      </c>
      <c r="AF112" s="197" t="str">
        <f t="shared" si="10"/>
        <v/>
      </c>
      <c r="AG112" s="329"/>
      <c r="AH112" s="605">
        <v>0.97000895582574009</v>
      </c>
      <c r="AI112" s="605">
        <v>2.9991044174259907E-2</v>
      </c>
      <c r="AJ112" s="534"/>
      <c r="AK112" s="605">
        <v>6.515797882116843E-2</v>
      </c>
      <c r="AL112" s="605">
        <v>0.15742302909073086</v>
      </c>
    </row>
    <row r="113" spans="1:38" s="79" customFormat="1">
      <c r="B113" s="71" t="s">
        <v>732</v>
      </c>
      <c r="C113" s="616" t="s">
        <v>291</v>
      </c>
      <c r="D113" s="616" t="s">
        <v>291</v>
      </c>
      <c r="E113" s="616">
        <v>0.67254999999999998</v>
      </c>
      <c r="F113" s="616">
        <v>0.68359000000000003</v>
      </c>
      <c r="G113" s="616">
        <v>0.67656000000000005</v>
      </c>
      <c r="H113" s="616">
        <v>0.68530000000000002</v>
      </c>
      <c r="I113" s="616">
        <v>0.66908999999999996</v>
      </c>
      <c r="J113" s="616">
        <v>0.67559000000000002</v>
      </c>
      <c r="K113" s="616">
        <v>0.70264000000000004</v>
      </c>
      <c r="L113" s="616">
        <v>0.67135</v>
      </c>
      <c r="M113" s="616">
        <v>0.65764999999999996</v>
      </c>
      <c r="N113" s="616">
        <v>0.61568999999999996</v>
      </c>
      <c r="O113" s="616">
        <v>0.61822999999999995</v>
      </c>
      <c r="P113" s="616">
        <v>0.63283999999999996</v>
      </c>
      <c r="Q113" s="616">
        <v>0.64358000000000004</v>
      </c>
      <c r="R113" s="616">
        <v>0.63070999999999999</v>
      </c>
      <c r="S113" s="616">
        <v>0.62524999999999997</v>
      </c>
      <c r="T113" s="616">
        <v>0.61472000000000004</v>
      </c>
      <c r="U113" s="616">
        <v>0.66554000000000002</v>
      </c>
      <c r="V113" s="616">
        <v>0.64326000000000005</v>
      </c>
      <c r="W113" s="330"/>
      <c r="X113" s="331"/>
      <c r="Y113" s="620">
        <v>0.63590000000000002</v>
      </c>
      <c r="Z113" s="332" t="str">
        <f t="shared" si="7"/>
        <v/>
      </c>
      <c r="AA113" s="330"/>
      <c r="AB113" s="620">
        <v>8.6459999999999995E-2</v>
      </c>
      <c r="AC113" s="332" t="str">
        <f t="shared" si="8"/>
        <v/>
      </c>
      <c r="AD113" s="330"/>
      <c r="AE113" s="618">
        <f t="shared" si="9"/>
        <v>0.72236</v>
      </c>
      <c r="AF113" s="332" t="str">
        <f t="shared" si="10"/>
        <v/>
      </c>
      <c r="AG113" s="330"/>
      <c r="AH113" s="622">
        <v>0.99969520288352842</v>
      </c>
      <c r="AI113" s="622">
        <v>3.0479711647157792E-4</v>
      </c>
      <c r="AK113" s="622">
        <v>0.12152753491184409</v>
      </c>
      <c r="AL113" s="622">
        <v>0</v>
      </c>
    </row>
    <row r="114" spans="1:38" s="79" customFormat="1">
      <c r="B114" s="71" t="s">
        <v>733</v>
      </c>
      <c r="C114" s="616" t="s">
        <v>291</v>
      </c>
      <c r="D114" s="616" t="s">
        <v>291</v>
      </c>
      <c r="E114" s="616">
        <v>0.18378</v>
      </c>
      <c r="F114" s="616">
        <v>0.17291999999999999</v>
      </c>
      <c r="G114" s="616">
        <v>0.16444</v>
      </c>
      <c r="H114" s="616">
        <v>0.16725000000000001</v>
      </c>
      <c r="I114" s="616">
        <v>0.16409000000000001</v>
      </c>
      <c r="J114" s="616">
        <v>0.16585</v>
      </c>
      <c r="K114" s="616">
        <v>0.17208000000000001</v>
      </c>
      <c r="L114" s="616">
        <v>0.17111999999999999</v>
      </c>
      <c r="M114" s="616">
        <v>0.17316999999999999</v>
      </c>
      <c r="N114" s="616">
        <v>0.18221999999999999</v>
      </c>
      <c r="O114" s="616">
        <v>0.17921000000000001</v>
      </c>
      <c r="P114" s="616">
        <v>0.17971999999999999</v>
      </c>
      <c r="Q114" s="616">
        <v>0.17760000000000001</v>
      </c>
      <c r="R114" s="616">
        <v>0.17760999999999999</v>
      </c>
      <c r="S114" s="616">
        <v>0.1782</v>
      </c>
      <c r="T114" s="616">
        <v>0.17612</v>
      </c>
      <c r="U114" s="616">
        <v>0.18409</v>
      </c>
      <c r="V114" s="616">
        <v>0.17480000000000001</v>
      </c>
      <c r="W114" s="330"/>
      <c r="X114" s="331"/>
      <c r="Y114" s="620">
        <v>0.17816000000000001</v>
      </c>
      <c r="Z114" s="332" t="str">
        <f t="shared" si="7"/>
        <v/>
      </c>
      <c r="AA114" s="330"/>
      <c r="AB114" s="620">
        <v>2.4219999999999998E-2</v>
      </c>
      <c r="AC114" s="332" t="str">
        <f t="shared" si="8"/>
        <v/>
      </c>
      <c r="AD114" s="330"/>
      <c r="AE114" s="618">
        <f t="shared" si="9"/>
        <v>0.20238</v>
      </c>
      <c r="AF114" s="332" t="str">
        <f t="shared" si="10"/>
        <v/>
      </c>
      <c r="AG114" s="330"/>
      <c r="AH114" s="622">
        <v>0.99865515248414771</v>
      </c>
      <c r="AI114" s="622">
        <v>1.3448475158522877E-3</v>
      </c>
      <c r="AK114" s="622">
        <v>0.16595584279540773</v>
      </c>
      <c r="AL114" s="622">
        <v>0</v>
      </c>
    </row>
    <row r="115" spans="1:38" s="79" customFormat="1">
      <c r="B115" s="71" t="s">
        <v>828</v>
      </c>
      <c r="C115" s="616" t="s">
        <v>291</v>
      </c>
      <c r="D115" s="616" t="s">
        <v>291</v>
      </c>
      <c r="E115" s="616">
        <v>0.69777</v>
      </c>
      <c r="F115" s="616">
        <v>0.70472000000000001</v>
      </c>
      <c r="G115" s="616">
        <v>0.7167</v>
      </c>
      <c r="H115" s="616">
        <v>0.71419999999999995</v>
      </c>
      <c r="I115" s="616">
        <v>0.70387</v>
      </c>
      <c r="J115" s="616">
        <v>0.70233999999999996</v>
      </c>
      <c r="K115" s="616">
        <v>0.69832000000000005</v>
      </c>
      <c r="L115" s="616">
        <v>0.70886000000000005</v>
      </c>
      <c r="M115" s="616">
        <v>0.70740000000000003</v>
      </c>
      <c r="N115" s="616">
        <v>0.71431</v>
      </c>
      <c r="O115" s="616">
        <v>0.69957999999999998</v>
      </c>
      <c r="P115" s="616">
        <v>0.67683000000000004</v>
      </c>
      <c r="Q115" s="616">
        <v>0.69301999999999997</v>
      </c>
      <c r="R115" s="616">
        <v>0.68845000000000001</v>
      </c>
      <c r="S115" s="616">
        <v>0.69235000000000002</v>
      </c>
      <c r="T115" s="616">
        <v>0.67927000000000004</v>
      </c>
      <c r="U115" s="616">
        <v>0.69091999999999998</v>
      </c>
      <c r="V115" s="616">
        <v>0.69025999999999998</v>
      </c>
      <c r="W115" s="330"/>
      <c r="X115" s="331"/>
      <c r="Y115" s="620">
        <v>0.68825000000000003</v>
      </c>
      <c r="Z115" s="332" t="str">
        <f t="shared" si="7"/>
        <v/>
      </c>
      <c r="AA115" s="330"/>
      <c r="AB115" s="620">
        <v>9.3579999999999997E-2</v>
      </c>
      <c r="AC115" s="332" t="str">
        <f t="shared" si="8"/>
        <v/>
      </c>
      <c r="AD115" s="330"/>
      <c r="AE115" s="618">
        <f t="shared" si="9"/>
        <v>0.78183000000000002</v>
      </c>
      <c r="AF115" s="332" t="str">
        <f t="shared" si="10"/>
        <v/>
      </c>
      <c r="AG115" s="330"/>
      <c r="AH115" s="622">
        <v>1</v>
      </c>
      <c r="AI115" s="622">
        <v>0</v>
      </c>
      <c r="AK115" s="622">
        <v>0.13860295552651664</v>
      </c>
      <c r="AL115" s="622">
        <v>0</v>
      </c>
    </row>
    <row r="116" spans="1:38" s="79" customFormat="1">
      <c r="B116" s="71" t="s">
        <v>1293</v>
      </c>
      <c r="C116" s="616" t="s">
        <v>291</v>
      </c>
      <c r="D116" s="616" t="s">
        <v>291</v>
      </c>
      <c r="E116" s="616">
        <v>0.35120000000000001</v>
      </c>
      <c r="F116" s="616">
        <v>0.33026</v>
      </c>
      <c r="G116" s="616">
        <v>0.33244000000000001</v>
      </c>
      <c r="H116" s="616">
        <v>0.32602999999999999</v>
      </c>
      <c r="I116" s="616">
        <v>0.35560999999999998</v>
      </c>
      <c r="J116" s="616">
        <v>0.34428999999999998</v>
      </c>
      <c r="K116" s="616">
        <v>0.34416999999999998</v>
      </c>
      <c r="L116" s="616">
        <v>0.34289999999999998</v>
      </c>
      <c r="M116" s="616">
        <v>0.34382000000000001</v>
      </c>
      <c r="N116" s="616">
        <v>0.34066999999999997</v>
      </c>
      <c r="O116" s="616">
        <v>0.34489999999999998</v>
      </c>
      <c r="P116" s="616">
        <v>0.35438999999999998</v>
      </c>
      <c r="Q116" s="616">
        <v>0.34244000000000002</v>
      </c>
      <c r="R116" s="616">
        <v>0.34253</v>
      </c>
      <c r="S116" s="616">
        <v>0.35343999999999998</v>
      </c>
      <c r="T116" s="616">
        <v>0.34905999999999998</v>
      </c>
      <c r="U116" s="616">
        <v>0.35297000000000001</v>
      </c>
      <c r="V116" s="616">
        <v>0.34411999999999998</v>
      </c>
      <c r="W116" s="330"/>
      <c r="X116" s="331"/>
      <c r="Y116" s="620">
        <v>0.34842000000000001</v>
      </c>
      <c r="Z116" s="332" t="str">
        <f t="shared" si="7"/>
        <v/>
      </c>
      <c r="AA116" s="330"/>
      <c r="AB116" s="620">
        <v>4.7379999999999999E-2</v>
      </c>
      <c r="AC116" s="332" t="str">
        <f t="shared" si="8"/>
        <v/>
      </c>
      <c r="AD116" s="330"/>
      <c r="AE116" s="618">
        <f t="shared" si="9"/>
        <v>0.39579999999999999</v>
      </c>
      <c r="AF116" s="332" t="str">
        <f t="shared" si="10"/>
        <v/>
      </c>
      <c r="AG116" s="330"/>
      <c r="AH116" s="622">
        <v>0.43106747443780397</v>
      </c>
      <c r="AI116" s="622">
        <v>0.56893252556219598</v>
      </c>
      <c r="AK116" s="622">
        <v>0.13937844349900247</v>
      </c>
      <c r="AL116" s="622">
        <v>0.10106794636680985</v>
      </c>
    </row>
    <row r="117" spans="1:38">
      <c r="A117" s="25"/>
      <c r="B117" s="71" t="s">
        <v>637</v>
      </c>
      <c r="C117" s="333"/>
      <c r="D117" s="333"/>
      <c r="E117" s="333"/>
      <c r="F117" s="333"/>
      <c r="G117" s="333"/>
      <c r="H117" s="333"/>
      <c r="I117" s="333"/>
      <c r="J117" s="333"/>
      <c r="K117" s="333"/>
      <c r="L117" s="333"/>
      <c r="M117" s="333"/>
      <c r="N117" s="333"/>
      <c r="O117" s="333"/>
      <c r="P117" s="333"/>
      <c r="Q117" s="333"/>
      <c r="R117" s="333"/>
      <c r="S117" s="333"/>
      <c r="T117" s="333"/>
      <c r="U117" s="333"/>
      <c r="V117" s="334"/>
      <c r="W117" s="330"/>
      <c r="X117" s="344"/>
      <c r="Y117" s="412"/>
      <c r="Z117" s="332">
        <f>SUM(Z83:Z116)</f>
        <v>0</v>
      </c>
      <c r="AA117" s="330"/>
      <c r="AB117" s="343"/>
      <c r="AC117" s="332">
        <f>SUM(AC83:AC116)</f>
        <v>0</v>
      </c>
      <c r="AD117" s="330"/>
      <c r="AE117" s="343"/>
      <c r="AF117" s="332">
        <f>SUM(AF83:AF116)</f>
        <v>0</v>
      </c>
      <c r="AG117" s="330"/>
      <c r="AH117" s="307"/>
      <c r="AI117" s="307"/>
      <c r="AJ117" s="307"/>
      <c r="AK117" s="307"/>
      <c r="AL117" s="307"/>
    </row>
    <row r="118" spans="1:38">
      <c r="A118" s="25"/>
      <c r="B118" s="71" t="s">
        <v>638</v>
      </c>
      <c r="C118" s="333"/>
      <c r="D118" s="333"/>
      <c r="E118" s="333"/>
      <c r="F118" s="333"/>
      <c r="G118" s="333"/>
      <c r="H118" s="333"/>
      <c r="I118" s="333"/>
      <c r="J118" s="333"/>
      <c r="K118" s="333"/>
      <c r="L118" s="333"/>
      <c r="M118" s="333"/>
      <c r="N118" s="333"/>
      <c r="O118" s="333"/>
      <c r="P118" s="333"/>
      <c r="Q118" s="333"/>
      <c r="R118" s="333"/>
      <c r="S118" s="333"/>
      <c r="T118" s="333"/>
      <c r="U118" s="333"/>
      <c r="V118" s="334"/>
      <c r="W118" s="330"/>
      <c r="X118" s="344"/>
      <c r="Y118" s="412"/>
      <c r="Z118" s="332">
        <f>SUM(Z77,Z117)</f>
        <v>0</v>
      </c>
      <c r="AA118" s="330"/>
      <c r="AB118" s="343"/>
      <c r="AC118" s="332">
        <f>SUM(AC77,AC117)</f>
        <v>0</v>
      </c>
      <c r="AD118" s="330"/>
      <c r="AE118" s="343"/>
      <c r="AF118" s="332">
        <f>SUM(AF77,AF117)</f>
        <v>0</v>
      </c>
      <c r="AG118" s="330"/>
      <c r="AH118" s="335"/>
      <c r="AI118" s="335"/>
      <c r="AJ118" s="335"/>
      <c r="AK118" s="335"/>
      <c r="AL118" s="335"/>
    </row>
    <row r="119" spans="1:38" s="33" customFormat="1" ht="9">
      <c r="C119" s="555"/>
      <c r="D119" s="555"/>
      <c r="E119" s="555"/>
      <c r="F119" s="555"/>
      <c r="G119" s="555"/>
      <c r="H119" s="555"/>
      <c r="I119" s="555"/>
      <c r="J119" s="555"/>
      <c r="K119" s="555"/>
      <c r="L119" s="555"/>
      <c r="M119" s="555"/>
      <c r="N119" s="555"/>
      <c r="O119" s="555"/>
      <c r="P119" s="555"/>
      <c r="Q119" s="555"/>
      <c r="R119" s="555"/>
      <c r="S119" s="555"/>
      <c r="T119" s="555"/>
      <c r="U119" s="555"/>
      <c r="V119" s="555"/>
      <c r="W119" s="555"/>
      <c r="X119" s="555"/>
      <c r="Y119" s="406"/>
      <c r="Z119" s="420"/>
      <c r="AA119" s="555"/>
      <c r="AB119" s="555"/>
      <c r="AC119" s="420"/>
      <c r="AD119" s="555"/>
      <c r="AE119" s="420"/>
      <c r="AF119" s="420"/>
      <c r="AG119" s="555"/>
    </row>
    <row r="120" spans="1:38">
      <c r="A120" s="1036" t="s">
        <v>224</v>
      </c>
      <c r="B120" s="1130" t="s">
        <v>1700</v>
      </c>
      <c r="C120" s="1130"/>
      <c r="D120" s="1130"/>
      <c r="E120" s="1130"/>
      <c r="F120" s="1130"/>
      <c r="G120" s="1130"/>
      <c r="H120" s="1130"/>
      <c r="I120" s="1130"/>
      <c r="J120" s="1130"/>
      <c r="K120" s="1130"/>
      <c r="L120" s="1130"/>
      <c r="M120" s="1130"/>
      <c r="N120" s="1130"/>
      <c r="O120" s="1130"/>
      <c r="P120" s="1130"/>
      <c r="Q120" s="1130"/>
      <c r="R120" s="1130"/>
      <c r="S120" s="310"/>
      <c r="T120" s="310"/>
      <c r="U120" s="310"/>
      <c r="V120" s="310"/>
      <c r="W120" s="310"/>
      <c r="X120" s="310"/>
      <c r="Y120" s="414"/>
      <c r="Z120" s="336"/>
      <c r="AA120" s="310"/>
      <c r="AB120" s="310"/>
      <c r="AC120" s="336"/>
      <c r="AD120" s="310"/>
      <c r="AE120" s="336"/>
      <c r="AF120" s="336"/>
      <c r="AG120" s="310"/>
    </row>
    <row r="121" spans="1:38" s="534" customFormat="1">
      <c r="A121" s="1036"/>
      <c r="B121" s="1130"/>
      <c r="C121" s="1130"/>
      <c r="D121" s="1130"/>
      <c r="E121" s="1130"/>
      <c r="F121" s="1130"/>
      <c r="G121" s="1130"/>
      <c r="H121" s="1130"/>
      <c r="I121" s="1130"/>
      <c r="J121" s="1130"/>
      <c r="K121" s="1130"/>
      <c r="L121" s="1130"/>
      <c r="M121" s="1130"/>
      <c r="N121" s="1130"/>
      <c r="O121" s="1130"/>
      <c r="P121" s="1130"/>
      <c r="Q121" s="1130"/>
      <c r="R121" s="1130"/>
      <c r="S121" s="310"/>
      <c r="T121" s="310"/>
      <c r="U121" s="310"/>
      <c r="V121" s="310"/>
      <c r="W121" s="310"/>
      <c r="X121" s="310"/>
      <c r="Y121" s="414"/>
      <c r="Z121" s="336"/>
      <c r="AA121" s="310"/>
      <c r="AB121" s="310"/>
      <c r="AC121" s="336"/>
      <c r="AD121" s="310"/>
      <c r="AE121" s="336"/>
      <c r="AF121" s="336"/>
      <c r="AG121" s="310"/>
    </row>
    <row r="122" spans="1:38" s="214" customFormat="1" ht="7">
      <c r="A122" s="1037"/>
      <c r="B122" s="1130"/>
      <c r="C122" s="1130"/>
      <c r="D122" s="1130"/>
      <c r="E122" s="1130"/>
      <c r="F122" s="1130"/>
      <c r="G122" s="1130"/>
      <c r="H122" s="1130"/>
      <c r="I122" s="1130"/>
      <c r="J122" s="1130"/>
      <c r="K122" s="1130"/>
      <c r="L122" s="1130"/>
      <c r="M122" s="1130"/>
      <c r="N122" s="1130"/>
      <c r="O122" s="1130"/>
      <c r="P122" s="1130"/>
      <c r="Q122" s="1130"/>
      <c r="R122" s="1130"/>
      <c r="S122" s="543"/>
      <c r="T122" s="543"/>
      <c r="U122" s="543"/>
      <c r="V122" s="543"/>
      <c r="W122" s="543"/>
      <c r="X122" s="543"/>
      <c r="Y122" s="544"/>
      <c r="Z122" s="545"/>
      <c r="AA122" s="543"/>
      <c r="AB122" s="543"/>
      <c r="AC122" s="545"/>
      <c r="AD122" s="543"/>
      <c r="AE122" s="545"/>
      <c r="AF122" s="545"/>
      <c r="AG122" s="543"/>
    </row>
    <row r="123" spans="1:38">
      <c r="A123" s="70"/>
      <c r="B123" s="1130" t="s">
        <v>1160</v>
      </c>
      <c r="C123" s="1130"/>
      <c r="D123" s="1130"/>
      <c r="E123" s="1130"/>
      <c r="F123" s="1130"/>
      <c r="G123" s="1130"/>
      <c r="H123" s="1130"/>
      <c r="I123" s="1130"/>
      <c r="J123" s="1130"/>
      <c r="K123" s="1130"/>
      <c r="L123" s="1130"/>
      <c r="M123" s="1130"/>
      <c r="N123" s="1130"/>
      <c r="O123" s="1130"/>
      <c r="P123" s="1130"/>
      <c r="Q123" s="1130"/>
      <c r="R123" s="1130"/>
      <c r="S123" s="310"/>
      <c r="T123" s="310"/>
      <c r="U123" s="310"/>
      <c r="V123" s="310"/>
      <c r="W123" s="310"/>
      <c r="X123" s="310"/>
      <c r="Y123" s="414"/>
      <c r="Z123" s="336"/>
      <c r="AA123" s="310"/>
      <c r="AB123" s="310"/>
      <c r="AC123" s="336"/>
      <c r="AD123" s="310"/>
      <c r="AE123" s="336"/>
      <c r="AF123" s="336"/>
      <c r="AG123" s="310"/>
    </row>
    <row r="124" spans="1:38">
      <c r="A124" s="70"/>
      <c r="B124" s="1130" t="s">
        <v>1161</v>
      </c>
      <c r="C124" s="1130"/>
      <c r="D124" s="1130"/>
      <c r="E124" s="1130"/>
      <c r="F124" s="1130"/>
      <c r="G124" s="1130"/>
      <c r="H124" s="1130"/>
      <c r="I124" s="1130"/>
      <c r="J124" s="1130"/>
      <c r="K124" s="1130"/>
      <c r="L124" s="1130"/>
      <c r="M124" s="1130"/>
      <c r="N124" s="1130"/>
      <c r="O124" s="1130"/>
      <c r="P124" s="1130"/>
      <c r="Q124" s="1130"/>
      <c r="R124" s="1130"/>
      <c r="S124" s="1130"/>
      <c r="T124" s="1130"/>
      <c r="U124" s="1130"/>
      <c r="V124" s="786"/>
      <c r="W124" s="310"/>
      <c r="X124" s="310"/>
      <c r="Y124" s="414"/>
      <c r="Z124" s="336"/>
      <c r="AA124" s="310"/>
      <c r="AB124" s="310"/>
      <c r="AC124" s="336"/>
      <c r="AD124" s="310"/>
      <c r="AE124" s="336"/>
      <c r="AF124" s="336"/>
      <c r="AG124" s="310"/>
    </row>
    <row r="125" spans="1:38" ht="12.75" customHeight="1">
      <c r="A125" s="70" t="s">
        <v>266</v>
      </c>
      <c r="B125" s="1087"/>
      <c r="C125" s="1087"/>
      <c r="D125" s="1087"/>
      <c r="E125" s="1087"/>
      <c r="F125" s="1087"/>
      <c r="G125" s="1087"/>
      <c r="H125" s="1087"/>
      <c r="I125" s="1087"/>
      <c r="J125" s="1087"/>
      <c r="K125" s="1087"/>
      <c r="L125" s="1087"/>
      <c r="M125" s="1087"/>
      <c r="N125" s="1087"/>
      <c r="O125" s="1087"/>
      <c r="P125" s="1087"/>
      <c r="Q125" s="1087"/>
      <c r="R125" s="1087"/>
      <c r="S125" s="310"/>
      <c r="T125" s="310"/>
      <c r="U125" s="310"/>
      <c r="V125" s="310"/>
      <c r="W125" s="310"/>
      <c r="X125" s="310"/>
      <c r="Y125" s="414"/>
      <c r="Z125" s="336"/>
      <c r="AA125" s="310"/>
      <c r="AB125" s="310"/>
      <c r="AC125" s="336"/>
      <c r="AD125" s="310"/>
      <c r="AE125" s="401"/>
      <c r="AF125" s="336"/>
      <c r="AG125" s="310"/>
    </row>
    <row r="126" spans="1:38" ht="12.75" customHeight="1">
      <c r="A126" s="70"/>
      <c r="B126" s="1074" t="s">
        <v>1686</v>
      </c>
      <c r="C126" s="1074"/>
      <c r="D126" s="1074"/>
      <c r="E126" s="1074"/>
      <c r="F126" s="1074"/>
      <c r="G126" s="1074"/>
      <c r="H126" s="1074"/>
      <c r="I126" s="1074"/>
      <c r="J126" s="1074"/>
      <c r="K126" s="1074"/>
      <c r="L126" s="1074"/>
      <c r="M126" s="1074"/>
      <c r="N126" s="1074"/>
      <c r="O126" s="1074"/>
      <c r="P126" s="1074"/>
      <c r="Q126" s="1074"/>
      <c r="R126" s="1074"/>
      <c r="S126" s="1074"/>
      <c r="T126" s="1074"/>
      <c r="U126" s="310"/>
      <c r="V126" s="310"/>
      <c r="W126" s="310"/>
      <c r="X126" s="310"/>
      <c r="Y126" s="414"/>
      <c r="Z126" s="336"/>
      <c r="AA126" s="310"/>
      <c r="AB126" s="310"/>
      <c r="AC126" s="336"/>
      <c r="AD126" s="310"/>
      <c r="AE126" s="401"/>
      <c r="AF126" s="336"/>
      <c r="AG126" s="310"/>
    </row>
    <row r="127" spans="1:38" s="214" customFormat="1" ht="5.25" customHeight="1">
      <c r="A127" s="480"/>
      <c r="B127" s="1074"/>
      <c r="C127" s="1074"/>
      <c r="D127" s="1074"/>
      <c r="E127" s="1074"/>
      <c r="F127" s="1074"/>
      <c r="G127" s="1074"/>
      <c r="H127" s="1074"/>
      <c r="I127" s="1074"/>
      <c r="J127" s="1074"/>
      <c r="K127" s="1074"/>
      <c r="L127" s="1074"/>
      <c r="M127" s="1074"/>
      <c r="N127" s="1074"/>
      <c r="O127" s="1074"/>
      <c r="P127" s="1074"/>
      <c r="Q127" s="1074"/>
      <c r="R127" s="1074"/>
      <c r="S127" s="1074"/>
      <c r="T127" s="1074"/>
      <c r="U127" s="543"/>
      <c r="V127" s="543"/>
      <c r="W127" s="543"/>
      <c r="X127" s="543"/>
      <c r="Y127" s="544"/>
      <c r="Z127" s="545"/>
      <c r="AA127" s="543"/>
      <c r="AB127" s="543"/>
      <c r="AC127" s="545"/>
      <c r="AD127" s="543"/>
      <c r="AE127" s="577"/>
      <c r="AF127" s="545"/>
      <c r="AG127" s="543"/>
    </row>
    <row r="128" spans="1:38" ht="12.75" customHeight="1">
      <c r="A128" s="328">
        <v>1</v>
      </c>
      <c r="B128" s="1087" t="s">
        <v>636</v>
      </c>
      <c r="C128" s="1087"/>
      <c r="D128" s="1087"/>
      <c r="E128" s="1087"/>
      <c r="F128" s="1087"/>
      <c r="G128" s="1087"/>
      <c r="H128" s="1087"/>
      <c r="I128" s="1087"/>
      <c r="J128" s="1087"/>
      <c r="K128" s="1087"/>
      <c r="L128" s="1087"/>
      <c r="M128" s="1087"/>
      <c r="N128" s="1087"/>
      <c r="O128" s="1087"/>
      <c r="P128" s="1087"/>
      <c r="Q128" s="1087"/>
      <c r="R128" s="1087"/>
      <c r="S128" s="310"/>
      <c r="T128" s="310"/>
      <c r="U128" s="310"/>
      <c r="V128" s="310"/>
      <c r="W128" s="310"/>
      <c r="X128" s="310"/>
      <c r="Y128" s="414"/>
      <c r="Z128" s="336"/>
      <c r="AA128" s="310"/>
      <c r="AB128" s="310"/>
      <c r="AC128" s="336"/>
      <c r="AD128" s="310"/>
      <c r="AE128" s="336"/>
      <c r="AF128" s="336"/>
      <c r="AG128" s="310"/>
    </row>
    <row r="129" spans="1:38" ht="12.75" customHeight="1">
      <c r="B129" s="1087" t="s">
        <v>726</v>
      </c>
      <c r="C129" s="1087"/>
      <c r="D129" s="1087"/>
      <c r="E129" s="1087"/>
      <c r="F129" s="1087"/>
      <c r="G129" s="1087"/>
      <c r="H129" s="1087"/>
      <c r="I129" s="1087"/>
      <c r="J129" s="1087"/>
      <c r="K129" s="1087"/>
      <c r="L129" s="1087"/>
      <c r="M129" s="1087"/>
      <c r="N129" s="1087"/>
      <c r="O129" s="1087"/>
      <c r="P129" s="1087"/>
      <c r="Q129" s="1087"/>
      <c r="R129" s="1087"/>
      <c r="S129" s="310"/>
      <c r="T129" s="310"/>
      <c r="U129" s="310"/>
      <c r="V129" s="310"/>
      <c r="W129" s="310"/>
      <c r="X129" s="310"/>
      <c r="Y129" s="414"/>
      <c r="Z129" s="336"/>
      <c r="AA129" s="310"/>
      <c r="AB129" s="310"/>
      <c r="AC129" s="336"/>
      <c r="AD129" s="310"/>
      <c r="AE129" s="336"/>
      <c r="AF129" s="336"/>
      <c r="AG129" s="310"/>
    </row>
    <row r="130" spans="1:38" s="33" customFormat="1" ht="9">
      <c r="B130" s="553"/>
      <c r="C130" s="555"/>
      <c r="D130" s="555"/>
      <c r="E130" s="555"/>
      <c r="F130" s="555"/>
      <c r="G130" s="555"/>
      <c r="H130" s="555"/>
      <c r="I130" s="555"/>
      <c r="J130" s="555"/>
      <c r="K130" s="555"/>
      <c r="L130" s="555"/>
      <c r="M130" s="555"/>
      <c r="N130" s="555"/>
      <c r="O130" s="555"/>
      <c r="P130" s="555"/>
      <c r="Q130" s="555"/>
      <c r="R130" s="555"/>
      <c r="S130" s="555"/>
      <c r="T130" s="555"/>
      <c r="U130" s="555"/>
      <c r="V130" s="555"/>
      <c r="W130" s="555"/>
      <c r="X130" s="555"/>
      <c r="Y130" s="406"/>
      <c r="Z130" s="420"/>
      <c r="AA130" s="555"/>
      <c r="AB130" s="555"/>
      <c r="AC130" s="420"/>
      <c r="AD130" s="555"/>
      <c r="AE130" s="420"/>
      <c r="AF130" s="420"/>
      <c r="AG130" s="555"/>
    </row>
    <row r="131" spans="1:38">
      <c r="A131" s="190" t="s">
        <v>123</v>
      </c>
      <c r="X131" s="336"/>
      <c r="Y131" s="1317" t="s">
        <v>749</v>
      </c>
      <c r="Z131" s="1318"/>
      <c r="AB131" s="1317" t="s">
        <v>749</v>
      </c>
      <c r="AC131" s="1318"/>
      <c r="AE131" s="1319" t="s">
        <v>750</v>
      </c>
      <c r="AF131" s="1320"/>
    </row>
    <row r="132" spans="1:38" ht="24">
      <c r="A132" s="147"/>
      <c r="B132" s="1326" t="s">
        <v>1296</v>
      </c>
      <c r="C132" s="1327"/>
      <c r="D132" s="1327"/>
      <c r="E132" s="1327"/>
      <c r="F132" s="1327"/>
      <c r="G132" s="1327"/>
      <c r="H132" s="1327"/>
      <c r="I132" s="1327"/>
      <c r="J132" s="1327"/>
      <c r="K132" s="1327"/>
      <c r="L132" s="1327"/>
      <c r="M132" s="1327"/>
      <c r="N132" s="1327"/>
      <c r="O132" s="1327"/>
      <c r="P132" s="1327"/>
      <c r="Q132" s="1327"/>
      <c r="R132" s="1327"/>
      <c r="S132" s="1328"/>
      <c r="T132" s="737"/>
      <c r="U132" s="737"/>
      <c r="V132" s="737"/>
      <c r="W132" s="336"/>
      <c r="X132" s="192" t="s">
        <v>1294</v>
      </c>
      <c r="Y132" s="1315" t="s">
        <v>764</v>
      </c>
      <c r="Z132" s="1316"/>
      <c r="AA132" s="336"/>
      <c r="AB132" s="1315" t="s">
        <v>762</v>
      </c>
      <c r="AC132" s="1316"/>
      <c r="AD132" s="336"/>
      <c r="AE132" s="1315" t="s">
        <v>763</v>
      </c>
      <c r="AF132" s="1316"/>
      <c r="AG132" s="336"/>
      <c r="AH132" s="1329" t="s">
        <v>288</v>
      </c>
      <c r="AI132" s="1330"/>
      <c r="AK132" s="1324" t="s">
        <v>289</v>
      </c>
      <c r="AL132" s="1325"/>
    </row>
    <row r="133" spans="1:38" ht="24">
      <c r="A133" s="25"/>
      <c r="B133" s="587" t="s">
        <v>554</v>
      </c>
      <c r="C133" s="614">
        <f>C$48</f>
        <v>1990</v>
      </c>
      <c r="D133" s="614">
        <f t="shared" ref="D133:V133" si="11">D$48</f>
        <v>1991</v>
      </c>
      <c r="E133" s="614">
        <f t="shared" si="11"/>
        <v>1992</v>
      </c>
      <c r="F133" s="614">
        <f t="shared" si="11"/>
        <v>1993</v>
      </c>
      <c r="G133" s="614">
        <f t="shared" si="11"/>
        <v>1994</v>
      </c>
      <c r="H133" s="614">
        <f t="shared" si="11"/>
        <v>1995</v>
      </c>
      <c r="I133" s="614">
        <f t="shared" si="11"/>
        <v>1996</v>
      </c>
      <c r="J133" s="614">
        <f t="shared" si="11"/>
        <v>1997</v>
      </c>
      <c r="K133" s="614">
        <f t="shared" si="11"/>
        <v>1998</v>
      </c>
      <c r="L133" s="614">
        <f t="shared" si="11"/>
        <v>1999</v>
      </c>
      <c r="M133" s="614">
        <f t="shared" si="11"/>
        <v>2000</v>
      </c>
      <c r="N133" s="614">
        <f t="shared" si="11"/>
        <v>2001</v>
      </c>
      <c r="O133" s="614">
        <f t="shared" si="11"/>
        <v>2002</v>
      </c>
      <c r="P133" s="614">
        <f t="shared" si="11"/>
        <v>2003</v>
      </c>
      <c r="Q133" s="614">
        <f t="shared" si="11"/>
        <v>2004</v>
      </c>
      <c r="R133" s="614">
        <f t="shared" si="11"/>
        <v>2005</v>
      </c>
      <c r="S133" s="614">
        <f t="shared" si="11"/>
        <v>2006</v>
      </c>
      <c r="T133" s="614">
        <f t="shared" si="11"/>
        <v>2007</v>
      </c>
      <c r="U133" s="614">
        <f t="shared" si="11"/>
        <v>2008</v>
      </c>
      <c r="V133" s="614">
        <f t="shared" si="11"/>
        <v>2009</v>
      </c>
      <c r="W133" s="337"/>
      <c r="X133" s="184" t="str">
        <f>X$48</f>
        <v>Amount used per year, kWh</v>
      </c>
      <c r="Y133" s="410" t="s">
        <v>313</v>
      </c>
      <c r="Z133" s="184" t="s">
        <v>204</v>
      </c>
      <c r="AA133" s="337"/>
      <c r="AB133" s="184" t="s">
        <v>770</v>
      </c>
      <c r="AC133" s="184" t="s">
        <v>772</v>
      </c>
      <c r="AD133" s="337"/>
      <c r="AE133" s="184" t="s">
        <v>770</v>
      </c>
      <c r="AF133" s="184" t="s">
        <v>772</v>
      </c>
      <c r="AG133" s="337"/>
      <c r="AH133" s="182" t="s">
        <v>325</v>
      </c>
      <c r="AI133" s="182" t="s">
        <v>290</v>
      </c>
      <c r="AK133" s="182" t="s">
        <v>325</v>
      </c>
      <c r="AL133" s="182" t="s">
        <v>290</v>
      </c>
    </row>
    <row r="134" spans="1:38">
      <c r="A134" s="25"/>
      <c r="B134" s="1333" t="s">
        <v>111</v>
      </c>
      <c r="C134" s="1334"/>
      <c r="D134" s="1334"/>
      <c r="E134" s="1334"/>
      <c r="F134" s="1334"/>
      <c r="G134" s="1334"/>
      <c r="H134" s="1334"/>
      <c r="I134" s="1334"/>
      <c r="J134" s="1334"/>
      <c r="K134" s="1334"/>
      <c r="L134" s="1334"/>
      <c r="M134" s="1334"/>
      <c r="N134" s="1334"/>
      <c r="O134" s="1334"/>
      <c r="P134" s="1334"/>
      <c r="Q134" s="1334"/>
      <c r="R134" s="1334"/>
      <c r="S134" s="1334"/>
      <c r="T134" s="1334"/>
      <c r="U134" s="1334"/>
      <c r="V134" s="1335"/>
      <c r="W134" s="338"/>
      <c r="X134" s="130"/>
      <c r="Y134" s="413"/>
      <c r="Z134" s="524"/>
      <c r="AA134" s="338"/>
      <c r="AB134" s="395"/>
      <c r="AC134" s="399"/>
      <c r="AD134" s="338"/>
      <c r="AE134" s="184"/>
      <c r="AF134" s="399"/>
      <c r="AG134" s="338"/>
      <c r="AH134" s="531"/>
      <c r="AI134" s="532"/>
      <c r="AJ134" s="335"/>
      <c r="AK134" s="531"/>
      <c r="AL134" s="532"/>
    </row>
    <row r="135" spans="1:38">
      <c r="A135" s="25"/>
      <c r="B135" s="65" t="s">
        <v>555</v>
      </c>
      <c r="C135" s="615">
        <v>1.6249999999999987E-2</v>
      </c>
      <c r="D135" s="615">
        <v>1.6729999999999967E-2</v>
      </c>
      <c r="E135" s="615">
        <v>1.3860000000000011E-2</v>
      </c>
      <c r="F135" s="615">
        <v>1.286000000000001E-2</v>
      </c>
      <c r="G135" s="615">
        <v>1.3749999999999984E-2</v>
      </c>
      <c r="H135" s="615">
        <v>1.421E-2</v>
      </c>
      <c r="I135" s="615">
        <v>1.5229999999999994E-2</v>
      </c>
      <c r="J135" s="615">
        <v>1.5119999999999995E-2</v>
      </c>
      <c r="K135" s="615">
        <v>1.3800000000000007E-2</v>
      </c>
      <c r="L135" s="615">
        <v>1.283999999999999E-2</v>
      </c>
      <c r="M135" s="615">
        <v>1.1959999999999998E-2</v>
      </c>
      <c r="N135" s="615">
        <v>1.3350000000000001E-2</v>
      </c>
      <c r="O135" s="615">
        <v>1.3090000000000018E-2</v>
      </c>
      <c r="P135" s="615">
        <v>1.5479999999999994E-2</v>
      </c>
      <c r="Q135" s="615">
        <v>1.4899999999999997E-2</v>
      </c>
      <c r="R135" s="615">
        <v>1.4350000000000002E-2</v>
      </c>
      <c r="S135" s="615">
        <v>1.3609999999999983E-2</v>
      </c>
      <c r="T135" s="615">
        <v>1.2889999999999985E-2</v>
      </c>
      <c r="U135" s="615">
        <v>1.1880000000000002E-2</v>
      </c>
      <c r="V135" s="615">
        <v>1.0320000000000024E-2</v>
      </c>
      <c r="W135" s="262"/>
      <c r="X135" s="196"/>
      <c r="Y135" s="619">
        <v>1.261E-2</v>
      </c>
      <c r="Z135" s="197" t="str">
        <f t="shared" ref="Z135:Z161" si="12">IF(ISBLANK($X135),"",$X135*Y135)</f>
        <v/>
      </c>
      <c r="AA135" s="262"/>
      <c r="AB135" s="619">
        <v>1.7099999999999999E-3</v>
      </c>
      <c r="AC135" s="197" t="str">
        <f t="shared" ref="AC135:AC161" si="13">IF(ISBLANK($X135),"",$X135*AB135)</f>
        <v/>
      </c>
      <c r="AD135" s="262"/>
      <c r="AE135" s="400">
        <f t="shared" ref="AE135:AE161" si="14">ROUND(SUM(AB135,Y135),5)</f>
        <v>1.4319999999999999E-2</v>
      </c>
      <c r="AF135" s="197" t="str">
        <f t="shared" ref="AF135:AF161" si="15">IF(ISBLANK($X135),"",$X135*AE135)</f>
        <v/>
      </c>
      <c r="AG135" s="262"/>
      <c r="AH135" s="605">
        <v>0.78675350319517978</v>
      </c>
      <c r="AI135" s="605">
        <v>0.21324649680482022</v>
      </c>
      <c r="AK135" s="605">
        <v>5.4863334459556878E-2</v>
      </c>
      <c r="AL135" s="605">
        <v>8.0061972574763246E-2</v>
      </c>
    </row>
    <row r="136" spans="1:38">
      <c r="A136" s="25"/>
      <c r="B136" s="65" t="s">
        <v>556</v>
      </c>
      <c r="C136" s="615">
        <v>1.7899999999999971E-2</v>
      </c>
      <c r="D136" s="615">
        <v>1.7730000000000024E-2</v>
      </c>
      <c r="E136" s="615">
        <v>1.7149999999999999E-2</v>
      </c>
      <c r="F136" s="615">
        <v>1.7869999999999997E-2</v>
      </c>
      <c r="G136" s="615">
        <v>1.8909999999999982E-2</v>
      </c>
      <c r="H136" s="615">
        <v>1.8540000000000001E-2</v>
      </c>
      <c r="I136" s="615">
        <v>1.7569999999999975E-2</v>
      </c>
      <c r="J136" s="615">
        <v>1.6119999999999968E-2</v>
      </c>
      <c r="K136" s="615">
        <v>1.6369999999999996E-2</v>
      </c>
      <c r="L136" s="615">
        <v>1.4450000000000018E-2</v>
      </c>
      <c r="M136" s="615">
        <v>1.4780000000000015E-2</v>
      </c>
      <c r="N136" s="615">
        <v>1.4109999999999956E-2</v>
      </c>
      <c r="O136" s="615">
        <v>1.3840000000000019E-2</v>
      </c>
      <c r="P136" s="615">
        <v>1.4249999999999985E-2</v>
      </c>
      <c r="Q136" s="615">
        <v>1.4579999999999982E-2</v>
      </c>
      <c r="R136" s="615">
        <v>1.4529999999999987E-2</v>
      </c>
      <c r="S136" s="615">
        <v>1.2990000000000002E-2</v>
      </c>
      <c r="T136" s="615">
        <v>1.2179999999999996E-2</v>
      </c>
      <c r="U136" s="615">
        <v>1.2640000000000012E-2</v>
      </c>
      <c r="V136" s="615">
        <v>1.0720000000000007E-2</v>
      </c>
      <c r="W136" s="339"/>
      <c r="X136" s="196"/>
      <c r="Y136" s="619">
        <v>1.261E-2</v>
      </c>
      <c r="Z136" s="197" t="str">
        <f t="shared" si="12"/>
        <v/>
      </c>
      <c r="AA136" s="339"/>
      <c r="AB136" s="619">
        <v>1.7099999999999999E-3</v>
      </c>
      <c r="AC136" s="197" t="str">
        <f t="shared" si="13"/>
        <v/>
      </c>
      <c r="AD136" s="339"/>
      <c r="AE136" s="400">
        <f t="shared" si="14"/>
        <v>1.4319999999999999E-2</v>
      </c>
      <c r="AF136" s="197" t="str">
        <f t="shared" si="15"/>
        <v/>
      </c>
      <c r="AG136" s="339"/>
      <c r="AH136" s="605">
        <v>0.91358699170121194</v>
      </c>
      <c r="AI136" s="605">
        <v>8.6413008298788063E-2</v>
      </c>
      <c r="AJ136" s="534"/>
      <c r="AK136" s="605">
        <v>4.86212543685322E-2</v>
      </c>
      <c r="AL136" s="605">
        <v>4.1792713582572763E-2</v>
      </c>
    </row>
    <row r="137" spans="1:38">
      <c r="A137" s="25"/>
      <c r="B137" s="65" t="s">
        <v>557</v>
      </c>
      <c r="C137" s="615" t="s">
        <v>291</v>
      </c>
      <c r="D137" s="615" t="s">
        <v>291</v>
      </c>
      <c r="E137" s="615">
        <v>9.2400000000000038E-2</v>
      </c>
      <c r="F137" s="615">
        <v>9.3769999999999964E-2</v>
      </c>
      <c r="G137" s="615">
        <v>8.885000000000004E-2</v>
      </c>
      <c r="H137" s="615">
        <v>8.3519999999999983E-2</v>
      </c>
      <c r="I137" s="615">
        <v>8.1519999999999981E-2</v>
      </c>
      <c r="J137" s="615">
        <v>9.1620000000000035E-2</v>
      </c>
      <c r="K137" s="615">
        <v>9.3309999999999949E-2</v>
      </c>
      <c r="L137" s="615">
        <v>8.6809999999999998E-2</v>
      </c>
      <c r="M137" s="615">
        <v>8.4079999999999988E-2</v>
      </c>
      <c r="N137" s="615">
        <v>9.0700000000000058E-2</v>
      </c>
      <c r="O137" s="615">
        <v>8.449000000000001E-2</v>
      </c>
      <c r="P137" s="615">
        <v>9.1800000000000048E-2</v>
      </c>
      <c r="Q137" s="615">
        <v>9.2439999999999967E-2</v>
      </c>
      <c r="R137" s="615">
        <v>7.9730000000000023E-2</v>
      </c>
      <c r="S137" s="615">
        <v>7.2310000000000041E-2</v>
      </c>
      <c r="T137" s="615">
        <v>8.9210000000000012E-2</v>
      </c>
      <c r="U137" s="615">
        <v>7.9660000000000009E-2</v>
      </c>
      <c r="V137" s="615">
        <v>7.4260000000000048E-2</v>
      </c>
      <c r="W137" s="339"/>
      <c r="X137" s="196"/>
      <c r="Y137" s="619">
        <v>7.9030000000000003E-2</v>
      </c>
      <c r="Z137" s="197" t="str">
        <f t="shared" si="12"/>
        <v/>
      </c>
      <c r="AA137" s="339"/>
      <c r="AB137" s="619">
        <v>1.0749999999999999E-2</v>
      </c>
      <c r="AC137" s="197" t="str">
        <f t="shared" si="13"/>
        <v/>
      </c>
      <c r="AD137" s="339"/>
      <c r="AE137" s="400">
        <f t="shared" si="14"/>
        <v>8.9779999999999999E-2</v>
      </c>
      <c r="AF137" s="197" t="str">
        <f t="shared" si="15"/>
        <v/>
      </c>
      <c r="AG137" s="339"/>
      <c r="AH137" s="605">
        <v>0.74153101180790437</v>
      </c>
      <c r="AI137" s="605">
        <v>0.25846898819209563</v>
      </c>
      <c r="AJ137" s="534"/>
      <c r="AK137" s="605">
        <v>0.1489902921330645</v>
      </c>
      <c r="AL137" s="605">
        <v>0.12774715693621869</v>
      </c>
    </row>
    <row r="138" spans="1:38">
      <c r="A138" s="25"/>
      <c r="B138" s="65" t="s">
        <v>558</v>
      </c>
      <c r="C138" s="615" t="s">
        <v>291</v>
      </c>
      <c r="D138" s="615" t="s">
        <v>291</v>
      </c>
      <c r="E138" s="615">
        <v>4.6999999999999931E-2</v>
      </c>
      <c r="F138" s="615">
        <v>4.7050000000000036E-2</v>
      </c>
      <c r="G138" s="615">
        <v>4.7259999999999969E-2</v>
      </c>
      <c r="H138" s="615">
        <v>4.6710000000000029E-2</v>
      </c>
      <c r="I138" s="615">
        <v>4.7310000000000074E-2</v>
      </c>
      <c r="J138" s="615">
        <v>4.7799999999999954E-2</v>
      </c>
      <c r="K138" s="615">
        <v>4.7909999999999897E-2</v>
      </c>
      <c r="L138" s="615">
        <v>4.8650000000000082E-2</v>
      </c>
      <c r="M138" s="615">
        <v>4.7590000000000021E-2</v>
      </c>
      <c r="N138" s="615">
        <v>4.4170000000000043E-2</v>
      </c>
      <c r="O138" s="615">
        <v>4.2950000000000044E-2</v>
      </c>
      <c r="P138" s="615">
        <v>4.7339999999999938E-2</v>
      </c>
      <c r="Q138" s="615">
        <v>4.388000000000003E-2</v>
      </c>
      <c r="R138" s="615">
        <v>3.237000000000001E-2</v>
      </c>
      <c r="S138" s="615">
        <v>4.0189999999999948E-2</v>
      </c>
      <c r="T138" s="615">
        <v>3.7290000000000045E-2</v>
      </c>
      <c r="U138" s="615">
        <v>2.5050000000000017E-2</v>
      </c>
      <c r="V138" s="615">
        <v>2.9610000000000025E-2</v>
      </c>
      <c r="W138" s="339"/>
      <c r="X138" s="196"/>
      <c r="Y138" s="619">
        <v>3.2899999999999999E-2</v>
      </c>
      <c r="Z138" s="197" t="str">
        <f t="shared" si="12"/>
        <v/>
      </c>
      <c r="AA138" s="339"/>
      <c r="AB138" s="619">
        <v>4.47E-3</v>
      </c>
      <c r="AC138" s="197" t="str">
        <f t="shared" si="13"/>
        <v/>
      </c>
      <c r="AD138" s="339"/>
      <c r="AE138" s="400">
        <f t="shared" si="14"/>
        <v>3.737E-2</v>
      </c>
      <c r="AF138" s="197" t="str">
        <f t="shared" si="15"/>
        <v/>
      </c>
      <c r="AG138" s="339"/>
      <c r="AH138" s="605">
        <v>1</v>
      </c>
      <c r="AI138" s="605">
        <v>0</v>
      </c>
      <c r="AJ138" s="534"/>
      <c r="AK138" s="605">
        <v>4.1349915529285561E-2</v>
      </c>
      <c r="AL138" s="605">
        <v>0</v>
      </c>
    </row>
    <row r="139" spans="1:38">
      <c r="A139" s="25"/>
      <c r="B139" s="65" t="s">
        <v>559</v>
      </c>
      <c r="C139" s="615">
        <v>7.3639999999999928E-2</v>
      </c>
      <c r="D139" s="615">
        <v>7.2620000000000018E-2</v>
      </c>
      <c r="E139" s="615">
        <v>7.0900000000000074E-2</v>
      </c>
      <c r="F139" s="615">
        <v>7.2469999999999923E-2</v>
      </c>
      <c r="G139" s="615">
        <v>7.343999999999995E-2</v>
      </c>
      <c r="H139" s="615">
        <v>7.4160000000000004E-2</v>
      </c>
      <c r="I139" s="615">
        <v>7.2060000000000013E-2</v>
      </c>
      <c r="J139" s="615">
        <v>7.2169999999999956E-2</v>
      </c>
      <c r="K139" s="615">
        <v>7.2670000000000012E-2</v>
      </c>
      <c r="L139" s="615">
        <v>7.1510000000000074E-2</v>
      </c>
      <c r="M139" s="615">
        <v>7.3539999999999939E-2</v>
      </c>
      <c r="N139" s="615">
        <v>7.1960000000000024E-2</v>
      </c>
      <c r="O139" s="615">
        <v>6.9179999999999908E-2</v>
      </c>
      <c r="P139" s="615">
        <v>6.4649999999999985E-2</v>
      </c>
      <c r="Q139" s="615">
        <v>6.4769999999999994E-2</v>
      </c>
      <c r="R139" s="615">
        <v>6.6409999999999969E-2</v>
      </c>
      <c r="S139" s="615">
        <v>6.2150000000000039E-2</v>
      </c>
      <c r="T139" s="615">
        <v>6.5580000000000083E-2</v>
      </c>
      <c r="U139" s="615">
        <v>6.2599999999999989E-2</v>
      </c>
      <c r="V139" s="615">
        <v>5.9660000000000046E-2</v>
      </c>
      <c r="W139" s="339"/>
      <c r="X139" s="196"/>
      <c r="Y139" s="619">
        <v>6.3280000000000003E-2</v>
      </c>
      <c r="Z139" s="197" t="str">
        <f t="shared" si="12"/>
        <v/>
      </c>
      <c r="AA139" s="339"/>
      <c r="AB139" s="619">
        <v>8.6E-3</v>
      </c>
      <c r="AC139" s="197" t="str">
        <f t="shared" si="13"/>
        <v/>
      </c>
      <c r="AD139" s="339"/>
      <c r="AE139" s="400">
        <f t="shared" si="14"/>
        <v>7.1879999999999999E-2</v>
      </c>
      <c r="AF139" s="197" t="str">
        <f t="shared" si="15"/>
        <v/>
      </c>
      <c r="AG139" s="339"/>
      <c r="AH139" s="605">
        <v>0.70448984754380617</v>
      </c>
      <c r="AI139" s="605">
        <v>0.29551015245619383</v>
      </c>
      <c r="AJ139" s="534"/>
      <c r="AK139" s="605">
        <v>7.8233677643054805E-2</v>
      </c>
      <c r="AL139" s="605">
        <v>0.16960494662410433</v>
      </c>
    </row>
    <row r="140" spans="1:38">
      <c r="A140" s="25"/>
      <c r="B140" s="65" t="s">
        <v>560</v>
      </c>
      <c r="C140" s="615">
        <v>6.5679999999999961E-2</v>
      </c>
      <c r="D140" s="615">
        <v>6.9779999999999953E-2</v>
      </c>
      <c r="E140" s="615">
        <v>6.5070000000000017E-2</v>
      </c>
      <c r="F140" s="615">
        <v>6.3359999999999972E-2</v>
      </c>
      <c r="G140" s="615">
        <v>6.4809999999999979E-2</v>
      </c>
      <c r="H140" s="615">
        <v>5.9819999999999984E-2</v>
      </c>
      <c r="I140" s="615">
        <v>6.4980000000000038E-2</v>
      </c>
      <c r="J140" s="615">
        <v>5.8950000000000002E-2</v>
      </c>
      <c r="K140" s="615">
        <v>5.4590000000000027E-2</v>
      </c>
      <c r="L140" s="615">
        <v>5.1070000000000004E-2</v>
      </c>
      <c r="M140" s="615">
        <v>4.7889999999999988E-2</v>
      </c>
      <c r="N140" s="615">
        <v>4.7399999999999998E-2</v>
      </c>
      <c r="O140" s="615">
        <v>4.6879999999999977E-2</v>
      </c>
      <c r="P140" s="615">
        <v>5.0319999999999976E-2</v>
      </c>
      <c r="Q140" s="615">
        <v>4.3700000000000017E-2</v>
      </c>
      <c r="R140" s="615">
        <v>3.8210000000000022E-2</v>
      </c>
      <c r="S140" s="615">
        <v>4.5930000000000026E-2</v>
      </c>
      <c r="T140" s="615">
        <v>4.2399999999999993E-2</v>
      </c>
      <c r="U140" s="615">
        <v>4.4180000000000053E-2</v>
      </c>
      <c r="V140" s="615">
        <v>4.5079999999999953E-2</v>
      </c>
      <c r="W140" s="339"/>
      <c r="X140" s="196"/>
      <c r="Y140" s="619">
        <v>4.3159999999999997E-2</v>
      </c>
      <c r="Z140" s="197" t="str">
        <f t="shared" si="12"/>
        <v/>
      </c>
      <c r="AA140" s="339"/>
      <c r="AB140" s="619">
        <v>5.8700000000000002E-3</v>
      </c>
      <c r="AC140" s="197" t="str">
        <f t="shared" si="13"/>
        <v/>
      </c>
      <c r="AD140" s="339"/>
      <c r="AE140" s="400">
        <f t="shared" si="14"/>
        <v>4.9029999999999997E-2</v>
      </c>
      <c r="AF140" s="197" t="str">
        <f t="shared" si="15"/>
        <v/>
      </c>
      <c r="AG140" s="339"/>
      <c r="AH140" s="605">
        <v>0.52394124071780634</v>
      </c>
      <c r="AI140" s="605">
        <v>0.47605875928219366</v>
      </c>
      <c r="AJ140" s="534"/>
      <c r="AK140" s="605">
        <v>5.3547648858522659E-2</v>
      </c>
      <c r="AL140" s="605">
        <v>0.20062060865903869</v>
      </c>
    </row>
    <row r="141" spans="1:38">
      <c r="A141" s="25"/>
      <c r="B141" s="65" t="s">
        <v>561</v>
      </c>
      <c r="C141" s="615">
        <v>0.11441999999999997</v>
      </c>
      <c r="D141" s="615">
        <v>0.11184000000000005</v>
      </c>
      <c r="E141" s="615">
        <v>0.12639</v>
      </c>
      <c r="F141" s="615">
        <v>0.12167000000000006</v>
      </c>
      <c r="G141" s="615">
        <v>0.12182000000000004</v>
      </c>
      <c r="H141" s="615">
        <v>0.13861999999999997</v>
      </c>
      <c r="I141" s="615">
        <v>0.13775999999999999</v>
      </c>
      <c r="J141" s="615">
        <v>0.13543000000000005</v>
      </c>
      <c r="K141" s="615">
        <v>0.1456900000000001</v>
      </c>
      <c r="L141" s="615">
        <v>0.14293999999999996</v>
      </c>
      <c r="M141" s="615">
        <v>0.14110999999999996</v>
      </c>
      <c r="N141" s="615">
        <v>0.13846000000000003</v>
      </c>
      <c r="O141" s="615">
        <v>0.13500000000000001</v>
      </c>
      <c r="P141" s="615">
        <v>0.14621000000000006</v>
      </c>
      <c r="Q141" s="615">
        <v>0.1431</v>
      </c>
      <c r="R141" s="615">
        <v>0.11911000000000005</v>
      </c>
      <c r="S141" s="615">
        <v>0.11129999999999995</v>
      </c>
      <c r="T141" s="615">
        <v>0.14156000000000002</v>
      </c>
      <c r="U141" s="615">
        <v>0.12140000000000006</v>
      </c>
      <c r="V141" s="615">
        <v>0.10672999999999999</v>
      </c>
      <c r="W141" s="339"/>
      <c r="X141" s="196"/>
      <c r="Y141" s="619">
        <v>0.12002</v>
      </c>
      <c r="Z141" s="197" t="str">
        <f t="shared" si="12"/>
        <v/>
      </c>
      <c r="AA141" s="339"/>
      <c r="AB141" s="619">
        <v>1.6320000000000001E-2</v>
      </c>
      <c r="AC141" s="197" t="str">
        <f t="shared" si="13"/>
        <v/>
      </c>
      <c r="AD141" s="339"/>
      <c r="AE141" s="400">
        <f t="shared" si="14"/>
        <v>0.13633999999999999</v>
      </c>
      <c r="AF141" s="197" t="str">
        <f t="shared" si="15"/>
        <v/>
      </c>
      <c r="AG141" s="339"/>
      <c r="AH141" s="605">
        <v>0.58685331143920427</v>
      </c>
      <c r="AI141" s="605">
        <v>0.41314668856079573</v>
      </c>
      <c r="AJ141" s="534"/>
      <c r="AK141" s="605">
        <v>0.14399029193318857</v>
      </c>
      <c r="AL141" s="605">
        <v>0.14421928591054012</v>
      </c>
    </row>
    <row r="142" spans="1:38">
      <c r="A142" s="25"/>
      <c r="B142" s="65" t="s">
        <v>562</v>
      </c>
      <c r="C142" s="615">
        <v>1.0530000000000012E-2</v>
      </c>
      <c r="D142" s="615">
        <v>1.0769999999999974E-2</v>
      </c>
      <c r="E142" s="615">
        <v>9.5099999999999907E-3</v>
      </c>
      <c r="F142" s="615">
        <v>1.0640000000000011E-2</v>
      </c>
      <c r="G142" s="615">
        <v>1.2290000000000023E-2</v>
      </c>
      <c r="H142" s="615">
        <v>1.147999999999999E-2</v>
      </c>
      <c r="I142" s="615">
        <v>1.3019999999999976E-2</v>
      </c>
      <c r="J142" s="615">
        <v>1.207999999999998E-2</v>
      </c>
      <c r="K142" s="615">
        <v>9.8400000000000154E-3</v>
      </c>
      <c r="L142" s="615">
        <v>9.8300000000000054E-3</v>
      </c>
      <c r="M142" s="615">
        <v>9.8000000000000032E-3</v>
      </c>
      <c r="N142" s="615">
        <v>1.1179999999999968E-2</v>
      </c>
      <c r="O142" s="615">
        <v>1.1710000000000054E-2</v>
      </c>
      <c r="P142" s="615">
        <v>1.3529999999999986E-2</v>
      </c>
      <c r="Q142" s="615">
        <v>1.1740000000000028E-2</v>
      </c>
      <c r="R142" s="615">
        <v>9.3600000000000072E-3</v>
      </c>
      <c r="S142" s="615">
        <v>1.1030000000000012E-2</v>
      </c>
      <c r="T142" s="615">
        <v>9.9899999999999989E-3</v>
      </c>
      <c r="U142" s="615">
        <v>8.979999999999988E-3</v>
      </c>
      <c r="V142" s="615">
        <v>9.8499999999999976E-3</v>
      </c>
      <c r="W142" s="339"/>
      <c r="X142" s="196"/>
      <c r="Y142" s="619">
        <v>9.8399999999999998E-3</v>
      </c>
      <c r="Z142" s="197" t="str">
        <f t="shared" si="12"/>
        <v/>
      </c>
      <c r="AA142" s="339"/>
      <c r="AB142" s="619">
        <v>1.34E-3</v>
      </c>
      <c r="AC142" s="197" t="str">
        <f t="shared" si="13"/>
        <v/>
      </c>
      <c r="AD142" s="339"/>
      <c r="AE142" s="400">
        <f t="shared" si="14"/>
        <v>1.1180000000000001E-2</v>
      </c>
      <c r="AF142" s="197" t="str">
        <f t="shared" si="15"/>
        <v/>
      </c>
      <c r="AG142" s="339"/>
      <c r="AH142" s="605">
        <v>0.59825419274343428</v>
      </c>
      <c r="AI142" s="605">
        <v>0.40174580725656572</v>
      </c>
      <c r="AJ142" s="534"/>
      <c r="AK142" s="605">
        <v>3.5897381065107418E-2</v>
      </c>
      <c r="AL142" s="605">
        <v>5.9909777918606945E-2</v>
      </c>
    </row>
    <row r="143" spans="1:38">
      <c r="A143" s="25"/>
      <c r="B143" s="65" t="s">
        <v>563</v>
      </c>
      <c r="C143" s="615">
        <v>7.3700000000000015E-3</v>
      </c>
      <c r="D143" s="615">
        <v>8.2900000000000057E-3</v>
      </c>
      <c r="E143" s="615">
        <v>6.6099999999999909E-3</v>
      </c>
      <c r="F143" s="615">
        <v>4.5800000000000007E-3</v>
      </c>
      <c r="G143" s="615">
        <v>4.6199999999999991E-3</v>
      </c>
      <c r="H143" s="615">
        <v>5.1100000000000034E-3</v>
      </c>
      <c r="I143" s="615">
        <v>5.3399999999999975E-3</v>
      </c>
      <c r="J143" s="615">
        <v>4.9200000000000077E-3</v>
      </c>
      <c r="K143" s="615">
        <v>6.739999999999996E-3</v>
      </c>
      <c r="L143" s="615">
        <v>5.8300000000000018E-3</v>
      </c>
      <c r="M143" s="615">
        <v>5.6599999999999984E-3</v>
      </c>
      <c r="N143" s="615">
        <v>4.8399999999999971E-3</v>
      </c>
      <c r="O143" s="615">
        <v>5.2200000000000024E-3</v>
      </c>
      <c r="P143" s="615">
        <v>5.4600000000000065E-3</v>
      </c>
      <c r="Q143" s="615">
        <v>5.3399999999999975E-3</v>
      </c>
      <c r="R143" s="615">
        <v>6.1999999999999972E-3</v>
      </c>
      <c r="S143" s="615">
        <v>5.7899999999999896E-3</v>
      </c>
      <c r="T143" s="615">
        <v>5.9899999999999953E-3</v>
      </c>
      <c r="U143" s="615">
        <v>5.9400000000000008E-3</v>
      </c>
      <c r="V143" s="615">
        <v>6.2799999999999939E-3</v>
      </c>
      <c r="W143" s="339"/>
      <c r="X143" s="196"/>
      <c r="Y143" s="619">
        <v>6.0400000000000002E-3</v>
      </c>
      <c r="Z143" s="197" t="str">
        <f t="shared" si="12"/>
        <v/>
      </c>
      <c r="AA143" s="339"/>
      <c r="AB143" s="619">
        <v>8.1999999999999998E-4</v>
      </c>
      <c r="AC143" s="197" t="str">
        <f t="shared" si="13"/>
        <v/>
      </c>
      <c r="AD143" s="339"/>
      <c r="AE143" s="400">
        <f t="shared" si="14"/>
        <v>6.8599999999999998E-3</v>
      </c>
      <c r="AF143" s="197" t="str">
        <f t="shared" si="15"/>
        <v/>
      </c>
      <c r="AG143" s="339"/>
      <c r="AH143" s="605">
        <v>0.92468095470752976</v>
      </c>
      <c r="AI143" s="605">
        <v>7.5319045292470244E-2</v>
      </c>
      <c r="AJ143" s="534"/>
      <c r="AK143" s="605">
        <v>7.0236545475788392E-2</v>
      </c>
      <c r="AL143" s="605">
        <v>0</v>
      </c>
    </row>
    <row r="144" spans="1:38">
      <c r="A144" s="25"/>
      <c r="B144" s="65" t="s">
        <v>564</v>
      </c>
      <c r="C144" s="615">
        <v>3.4349999999999992E-2</v>
      </c>
      <c r="D144" s="615">
        <v>3.4880000000000022E-2</v>
      </c>
      <c r="E144" s="615">
        <v>3.3940000000000081E-2</v>
      </c>
      <c r="F144" s="615">
        <v>3.351000000000004E-2</v>
      </c>
      <c r="G144" s="615">
        <v>3.3480000000000065E-2</v>
      </c>
      <c r="H144" s="615">
        <v>3.2459999999999933E-2</v>
      </c>
      <c r="I144" s="615">
        <v>3.2599999999999962E-2</v>
      </c>
      <c r="J144" s="615">
        <v>3.1899999999999928E-2</v>
      </c>
      <c r="K144" s="615">
        <v>3.1449999999999978E-2</v>
      </c>
      <c r="L144" s="615">
        <v>3.0380000000000018E-2</v>
      </c>
      <c r="M144" s="615">
        <v>3.0700000000000005E-2</v>
      </c>
      <c r="N144" s="615">
        <v>3.1430000000000069E-2</v>
      </c>
      <c r="O144" s="615">
        <v>3.1560000000000032E-2</v>
      </c>
      <c r="P144" s="615">
        <v>2.7009999999999978E-2</v>
      </c>
      <c r="Q144" s="615">
        <v>2.7109999999999967E-2</v>
      </c>
      <c r="R144" s="615">
        <v>2.7319999999999955E-2</v>
      </c>
      <c r="S144" s="615">
        <v>2.5480000000000003E-2</v>
      </c>
      <c r="T144" s="615">
        <v>2.8490000000000015E-2</v>
      </c>
      <c r="U144" s="615">
        <v>2.7619999999999978E-2</v>
      </c>
      <c r="V144" s="615">
        <v>2.4540000000000006E-2</v>
      </c>
      <c r="W144" s="339"/>
      <c r="X144" s="196"/>
      <c r="Y144" s="619">
        <v>2.6689999999999998E-2</v>
      </c>
      <c r="Z144" s="197" t="str">
        <f t="shared" si="12"/>
        <v/>
      </c>
      <c r="AA144" s="339"/>
      <c r="AB144" s="619">
        <v>3.63E-3</v>
      </c>
      <c r="AC144" s="197" t="str">
        <f t="shared" si="13"/>
        <v/>
      </c>
      <c r="AD144" s="339"/>
      <c r="AE144" s="400">
        <f t="shared" si="14"/>
        <v>3.032E-2</v>
      </c>
      <c r="AF144" s="197" t="str">
        <f t="shared" si="15"/>
        <v/>
      </c>
      <c r="AG144" s="339"/>
      <c r="AH144" s="605">
        <v>0.77035168687528199</v>
      </c>
      <c r="AI144" s="605">
        <v>0.22964831312471801</v>
      </c>
      <c r="AJ144" s="534"/>
      <c r="AK144" s="605">
        <v>5.2160510235834498E-2</v>
      </c>
      <c r="AL144" s="605">
        <v>7.8091664929732296E-2</v>
      </c>
    </row>
    <row r="145" spans="1:38">
      <c r="A145" s="25"/>
      <c r="B145" s="65" t="s">
        <v>565</v>
      </c>
      <c r="C145" s="615">
        <v>0.10233999999999999</v>
      </c>
      <c r="D145" s="615">
        <v>9.7289999999999877E-2</v>
      </c>
      <c r="E145" s="615">
        <v>0.10039000000000009</v>
      </c>
      <c r="F145" s="615">
        <v>9.8079999999999945E-2</v>
      </c>
      <c r="G145" s="615">
        <v>9.5710000000000073E-2</v>
      </c>
      <c r="H145" s="615">
        <v>9.7750000000000115E-2</v>
      </c>
      <c r="I145" s="615">
        <v>8.7019999999999986E-2</v>
      </c>
      <c r="J145" s="615">
        <v>8.4699999999999998E-2</v>
      </c>
      <c r="K145" s="615">
        <v>8.2370000000000054E-2</v>
      </c>
      <c r="L145" s="615">
        <v>8.0479999999999996E-2</v>
      </c>
      <c r="M145" s="615">
        <v>8.448E-2</v>
      </c>
      <c r="N145" s="615">
        <v>8.5919999999999996E-2</v>
      </c>
      <c r="O145" s="615">
        <v>8.4150000000000058E-2</v>
      </c>
      <c r="P145" s="615">
        <v>8.0370000000000053E-2</v>
      </c>
      <c r="Q145" s="615">
        <v>8.0259999999999998E-2</v>
      </c>
      <c r="R145" s="615">
        <v>8.4169999999999967E-2</v>
      </c>
      <c r="S145" s="615">
        <v>6.967000000000001E-2</v>
      </c>
      <c r="T145" s="615">
        <v>6.5359999999999974E-2</v>
      </c>
      <c r="U145" s="615">
        <v>6.5800000000000081E-2</v>
      </c>
      <c r="V145" s="615">
        <v>4.2089999999999961E-2</v>
      </c>
      <c r="W145" s="339"/>
      <c r="X145" s="196"/>
      <c r="Y145" s="619">
        <v>6.5420000000000006E-2</v>
      </c>
      <c r="Z145" s="197" t="str">
        <f t="shared" si="12"/>
        <v/>
      </c>
      <c r="AA145" s="339"/>
      <c r="AB145" s="619">
        <v>8.8999999999999999E-3</v>
      </c>
      <c r="AC145" s="197" t="str">
        <f t="shared" si="13"/>
        <v/>
      </c>
      <c r="AD145" s="339"/>
      <c r="AE145" s="400">
        <f t="shared" si="14"/>
        <v>7.4319999999999997E-2</v>
      </c>
      <c r="AF145" s="197" t="str">
        <f t="shared" si="15"/>
        <v/>
      </c>
      <c r="AG145" s="339"/>
      <c r="AH145" s="605">
        <v>0.99106188964865327</v>
      </c>
      <c r="AI145" s="605">
        <v>8.9381103513467286E-3</v>
      </c>
      <c r="AJ145" s="534"/>
      <c r="AK145" s="605">
        <v>8.1191678844182158E-2</v>
      </c>
      <c r="AL145" s="605">
        <v>0</v>
      </c>
    </row>
    <row r="146" spans="1:38">
      <c r="A146" s="25"/>
      <c r="B146" s="65" t="s">
        <v>566</v>
      </c>
      <c r="C146" s="615">
        <v>3.4930000000000017E-2</v>
      </c>
      <c r="D146" s="615">
        <v>3.4710000000000019E-2</v>
      </c>
      <c r="E146" s="615">
        <v>3.5980000000000012E-2</v>
      </c>
      <c r="F146" s="615">
        <v>3.6009999999999986E-2</v>
      </c>
      <c r="G146" s="615">
        <v>3.6059999999999981E-2</v>
      </c>
      <c r="H146" s="615">
        <v>3.5999999999999976E-2</v>
      </c>
      <c r="I146" s="615">
        <v>3.5299999999999998E-2</v>
      </c>
      <c r="J146" s="615">
        <v>3.5629999999999995E-2</v>
      </c>
      <c r="K146" s="615">
        <v>3.5600000000000021E-2</v>
      </c>
      <c r="L146" s="615">
        <v>3.4280000000000033E-2</v>
      </c>
      <c r="M146" s="615">
        <v>3.3360000000000001E-2</v>
      </c>
      <c r="N146" s="615">
        <v>3.2770000000000021E-2</v>
      </c>
      <c r="O146" s="615">
        <v>3.2569999999999988E-2</v>
      </c>
      <c r="P146" s="615">
        <v>3.5339999999999983E-2</v>
      </c>
      <c r="Q146" s="615">
        <v>3.2660000000000022E-2</v>
      </c>
      <c r="R146" s="615">
        <v>2.7179999999999982E-2</v>
      </c>
      <c r="S146" s="615">
        <v>2.7600000000000013E-2</v>
      </c>
      <c r="T146" s="615">
        <v>2.7829999999999966E-2</v>
      </c>
      <c r="U146" s="615">
        <v>2.6090000000000002E-2</v>
      </c>
      <c r="V146" s="615">
        <v>3.0409999999999993E-2</v>
      </c>
      <c r="W146" s="339"/>
      <c r="X146" s="196"/>
      <c r="Y146" s="619">
        <v>2.7820000000000001E-2</v>
      </c>
      <c r="Z146" s="197" t="str">
        <f t="shared" si="12"/>
        <v/>
      </c>
      <c r="AA146" s="339"/>
      <c r="AB146" s="619">
        <v>3.7799999999999999E-3</v>
      </c>
      <c r="AC146" s="197" t="str">
        <f t="shared" si="13"/>
        <v/>
      </c>
      <c r="AD146" s="339"/>
      <c r="AE146" s="400">
        <f t="shared" si="14"/>
        <v>3.1600000000000003E-2</v>
      </c>
      <c r="AF146" s="197" t="str">
        <f t="shared" si="15"/>
        <v/>
      </c>
      <c r="AG146" s="339"/>
      <c r="AH146" s="605">
        <v>0.69825328603707759</v>
      </c>
      <c r="AI146" s="605">
        <v>0.30174671396292241</v>
      </c>
      <c r="AJ146" s="534"/>
      <c r="AK146" s="605">
        <v>0.10400193454466611</v>
      </c>
      <c r="AL146" s="605">
        <v>1.4856962332763211E-2</v>
      </c>
    </row>
    <row r="147" spans="1:38">
      <c r="A147" s="25"/>
      <c r="B147" s="65" t="s">
        <v>567</v>
      </c>
      <c r="C147" s="615">
        <v>6.5340000000000065E-2</v>
      </c>
      <c r="D147" s="615">
        <v>6.5589999999999926E-2</v>
      </c>
      <c r="E147" s="615">
        <v>6.6049999999999942E-2</v>
      </c>
      <c r="F147" s="615">
        <v>6.4729999999999954E-2</v>
      </c>
      <c r="G147" s="615">
        <v>6.4429999999999987E-2</v>
      </c>
      <c r="H147" s="615">
        <v>6.4159999999999995E-2</v>
      </c>
      <c r="I147" s="615">
        <v>6.2489999999999934E-2</v>
      </c>
      <c r="J147" s="615">
        <v>6.2320000000000042E-2</v>
      </c>
      <c r="K147" s="615">
        <v>6.2039999999999984E-2</v>
      </c>
      <c r="L147" s="615">
        <v>6.1510000000000065E-2</v>
      </c>
      <c r="M147" s="615">
        <v>5.6699999999999973E-2</v>
      </c>
      <c r="N147" s="615">
        <v>5.9010000000000007E-2</v>
      </c>
      <c r="O147" s="615">
        <v>5.6059999999999999E-2</v>
      </c>
      <c r="P147" s="615">
        <v>5.3259999999999974E-2</v>
      </c>
      <c r="Q147" s="615">
        <v>5.0710000000000033E-2</v>
      </c>
      <c r="R147" s="615">
        <v>5.0009999999999999E-2</v>
      </c>
      <c r="S147" s="615">
        <v>4.5930000000000026E-2</v>
      </c>
      <c r="T147" s="615">
        <v>4.4150000000000023E-2</v>
      </c>
      <c r="U147" s="615">
        <v>4.0280000000000038E-2</v>
      </c>
      <c r="V147" s="615">
        <v>3.9150000000000018E-2</v>
      </c>
      <c r="W147" s="339"/>
      <c r="X147" s="196"/>
      <c r="Y147" s="619">
        <v>4.3900000000000002E-2</v>
      </c>
      <c r="Z147" s="197" t="str">
        <f t="shared" si="12"/>
        <v/>
      </c>
      <c r="AA147" s="339"/>
      <c r="AB147" s="619">
        <v>5.9699999999999996E-3</v>
      </c>
      <c r="AC147" s="197" t="str">
        <f t="shared" si="13"/>
        <v/>
      </c>
      <c r="AD147" s="339"/>
      <c r="AE147" s="400">
        <f t="shared" si="14"/>
        <v>4.9869999999999998E-2</v>
      </c>
      <c r="AF147" s="197" t="str">
        <f t="shared" si="15"/>
        <v/>
      </c>
      <c r="AG147" s="339"/>
      <c r="AH147" s="605">
        <v>1</v>
      </c>
      <c r="AI147" s="605">
        <v>0</v>
      </c>
      <c r="AJ147" s="534"/>
      <c r="AK147" s="605">
        <v>7.8546410119670507E-2</v>
      </c>
      <c r="AL147" s="605">
        <v>0</v>
      </c>
    </row>
    <row r="148" spans="1:38">
      <c r="A148" s="25"/>
      <c r="B148" s="65" t="s">
        <v>568</v>
      </c>
      <c r="C148" s="615">
        <v>3.5980000000000012E-2</v>
      </c>
      <c r="D148" s="615">
        <v>3.4330000000000083E-2</v>
      </c>
      <c r="E148" s="615">
        <v>3.3509999999999929E-2</v>
      </c>
      <c r="F148" s="615">
        <v>3.281999999999996E-2</v>
      </c>
      <c r="G148" s="615">
        <v>3.2259999999999955E-2</v>
      </c>
      <c r="H148" s="615">
        <v>3.4150000000000014E-2</v>
      </c>
      <c r="I148" s="615">
        <v>3.281999999999996E-2</v>
      </c>
      <c r="J148" s="615">
        <v>3.2170000000000032E-2</v>
      </c>
      <c r="K148" s="615">
        <v>3.2109999999999972E-2</v>
      </c>
      <c r="L148" s="615">
        <v>3.0959999999999988E-2</v>
      </c>
      <c r="M148" s="615">
        <v>3.1159999999999966E-2</v>
      </c>
      <c r="N148" s="615">
        <v>3.015000000000001E-2</v>
      </c>
      <c r="O148" s="615">
        <v>3.1509999999999927E-2</v>
      </c>
      <c r="P148" s="615">
        <v>3.1990000000000074E-2</v>
      </c>
      <c r="Q148" s="615">
        <v>2.8739999999999988E-2</v>
      </c>
      <c r="R148" s="615">
        <v>2.5829999999999964E-2</v>
      </c>
      <c r="S148" s="615">
        <v>2.6829999999999965E-2</v>
      </c>
      <c r="T148" s="615">
        <v>2.6560000000000028E-2</v>
      </c>
      <c r="U148" s="615">
        <v>2.47E-2</v>
      </c>
      <c r="V148" s="615">
        <v>2.3940000000000017E-2</v>
      </c>
      <c r="W148" s="339"/>
      <c r="X148" s="196"/>
      <c r="Y148" s="619">
        <v>2.5569999999999999E-2</v>
      </c>
      <c r="Z148" s="197" t="str">
        <f t="shared" si="12"/>
        <v/>
      </c>
      <c r="AA148" s="339"/>
      <c r="AB148" s="619">
        <v>3.48E-3</v>
      </c>
      <c r="AC148" s="197" t="str">
        <f t="shared" si="13"/>
        <v/>
      </c>
      <c r="AD148" s="339"/>
      <c r="AE148" s="400">
        <f t="shared" si="14"/>
        <v>2.9049999999999999E-2</v>
      </c>
      <c r="AF148" s="197" t="str">
        <f t="shared" si="15"/>
        <v/>
      </c>
      <c r="AG148" s="339"/>
      <c r="AH148" s="605">
        <v>0.84941396060217023</v>
      </c>
      <c r="AI148" s="605">
        <v>0.15058603939782977</v>
      </c>
      <c r="AJ148" s="534"/>
      <c r="AK148" s="605">
        <v>6.3171289774786893E-2</v>
      </c>
      <c r="AL148" s="605">
        <v>0</v>
      </c>
    </row>
    <row r="149" spans="1:38">
      <c r="A149" s="25"/>
      <c r="B149" s="65" t="s">
        <v>569</v>
      </c>
      <c r="C149" s="615" t="s">
        <v>291</v>
      </c>
      <c r="D149" s="615" t="s">
        <v>291</v>
      </c>
      <c r="E149" s="615">
        <v>5.3900000000000003E-2</v>
      </c>
      <c r="F149" s="615">
        <v>5.2449999999999997E-2</v>
      </c>
      <c r="G149" s="615">
        <v>4.827999999999999E-2</v>
      </c>
      <c r="H149" s="615">
        <v>4.5990000000000003E-2</v>
      </c>
      <c r="I149" s="615">
        <v>5.037999999999998E-2</v>
      </c>
      <c r="J149" s="615">
        <v>4.1899999999999993E-2</v>
      </c>
      <c r="K149" s="615">
        <v>3.8069999999999993E-2</v>
      </c>
      <c r="L149" s="615">
        <v>4.1959999999999997E-2</v>
      </c>
      <c r="M149" s="615">
        <v>3.8440000000000002E-2</v>
      </c>
      <c r="N149" s="615">
        <v>3.646000000000002E-2</v>
      </c>
      <c r="O149" s="615">
        <v>3.6170000000000008E-2</v>
      </c>
      <c r="P149" s="615">
        <v>3.5129999999999995E-2</v>
      </c>
      <c r="Q149" s="615">
        <v>3.2000000000000001E-2</v>
      </c>
      <c r="R149" s="615">
        <v>2.8399999999999981E-2</v>
      </c>
      <c r="S149" s="615">
        <v>2.7350000000000013E-2</v>
      </c>
      <c r="T149" s="615">
        <v>2.5139999999999996E-2</v>
      </c>
      <c r="U149" s="615">
        <v>2.3019999999999985E-2</v>
      </c>
      <c r="V149" s="615">
        <v>2.2029999999999994E-2</v>
      </c>
      <c r="W149" s="339"/>
      <c r="X149" s="196"/>
      <c r="Y149" s="619">
        <v>2.5190000000000001E-2</v>
      </c>
      <c r="Z149" s="197" t="str">
        <f t="shared" si="12"/>
        <v/>
      </c>
      <c r="AA149" s="339"/>
      <c r="AB149" s="619">
        <v>3.4299999999999999E-3</v>
      </c>
      <c r="AC149" s="197" t="str">
        <f t="shared" si="13"/>
        <v/>
      </c>
      <c r="AD149" s="339"/>
      <c r="AE149" s="400">
        <f t="shared" si="14"/>
        <v>2.862E-2</v>
      </c>
      <c r="AF149" s="197" t="str">
        <f t="shared" si="15"/>
        <v/>
      </c>
      <c r="AG149" s="339"/>
      <c r="AH149" s="605">
        <v>0.3913108930514298</v>
      </c>
      <c r="AI149" s="605">
        <v>0.60868910694857026</v>
      </c>
      <c r="AJ149" s="534"/>
      <c r="AK149" s="605">
        <v>0.11369107018285292</v>
      </c>
      <c r="AL149" s="605">
        <v>0.15443764577219202</v>
      </c>
    </row>
    <row r="150" spans="1:38">
      <c r="A150" s="25"/>
      <c r="B150" s="65" t="s">
        <v>570</v>
      </c>
      <c r="C150" s="615" t="s">
        <v>291</v>
      </c>
      <c r="D150" s="615" t="s">
        <v>291</v>
      </c>
      <c r="E150" s="615">
        <v>3.5809999999999981E-2</v>
      </c>
      <c r="F150" s="615">
        <v>3.5810000000000008E-2</v>
      </c>
      <c r="G150" s="615">
        <v>4.1439999999999977E-2</v>
      </c>
      <c r="H150" s="615">
        <v>3.3629999999999993E-2</v>
      </c>
      <c r="I150" s="615">
        <v>3.3369999999999983E-2</v>
      </c>
      <c r="J150" s="615">
        <v>3.2519999999999993E-2</v>
      </c>
      <c r="K150" s="615">
        <v>3.3939999999999998E-2</v>
      </c>
      <c r="L150" s="615">
        <v>3.4329999999999999E-2</v>
      </c>
      <c r="M150" s="615">
        <v>3.0840000000000006E-2</v>
      </c>
      <c r="N150" s="615">
        <v>2.8409999999999991E-2</v>
      </c>
      <c r="O150" s="615">
        <v>2.3830000000000004E-2</v>
      </c>
      <c r="P150" s="615">
        <v>2.1949999999999997E-2</v>
      </c>
      <c r="Q150" s="615">
        <v>2.196999999999999E-2</v>
      </c>
      <c r="R150" s="615">
        <v>2.4139999999999995E-2</v>
      </c>
      <c r="S150" s="615">
        <v>2.1680000000000005E-2</v>
      </c>
      <c r="T150" s="615">
        <v>1.8179999999999988E-2</v>
      </c>
      <c r="U150" s="615">
        <v>1.6100000000000003E-2</v>
      </c>
      <c r="V150" s="615">
        <v>1.5300000000000008E-2</v>
      </c>
      <c r="W150" s="339"/>
      <c r="X150" s="196"/>
      <c r="Y150" s="619">
        <v>1.908E-2</v>
      </c>
      <c r="Z150" s="197" t="str">
        <f t="shared" si="12"/>
        <v/>
      </c>
      <c r="AA150" s="339"/>
      <c r="AB150" s="619">
        <v>2.5899999999999999E-3</v>
      </c>
      <c r="AC150" s="197" t="str">
        <f t="shared" si="13"/>
        <v/>
      </c>
      <c r="AD150" s="339"/>
      <c r="AE150" s="400">
        <f t="shared" si="14"/>
        <v>2.1669999999999998E-2</v>
      </c>
      <c r="AF150" s="197" t="str">
        <f t="shared" si="15"/>
        <v/>
      </c>
      <c r="AG150" s="339"/>
      <c r="AH150" s="605">
        <v>0.50861114491534598</v>
      </c>
      <c r="AI150" s="605">
        <v>0.49138885508465402</v>
      </c>
      <c r="AJ150" s="534"/>
      <c r="AK150" s="605">
        <v>0.11238347385971621</v>
      </c>
      <c r="AL150" s="605">
        <v>0.14845250260115767</v>
      </c>
    </row>
    <row r="151" spans="1:38">
      <c r="A151" s="25"/>
      <c r="B151" s="65" t="s">
        <v>571</v>
      </c>
      <c r="C151" s="615">
        <v>1.747999999999994E-2</v>
      </c>
      <c r="D151" s="615">
        <v>1.6679999999999584E-2</v>
      </c>
      <c r="E151" s="615">
        <v>1.6759999999999664E-2</v>
      </c>
      <c r="F151" s="615">
        <v>1.6639999999999766E-2</v>
      </c>
      <c r="G151" s="615">
        <v>1.5230000000000299E-2</v>
      </c>
      <c r="H151" s="615">
        <v>1.1900000000000022E-2</v>
      </c>
      <c r="I151" s="615">
        <v>1.0729999999999906E-2</v>
      </c>
      <c r="J151" s="615">
        <v>7.2499999999999787E-3</v>
      </c>
      <c r="K151" s="615">
        <v>3.1800000000000161E-3</v>
      </c>
      <c r="L151" s="615">
        <v>3.6199999999999566E-3</v>
      </c>
      <c r="M151" s="615">
        <v>3.5399999999999876E-3</v>
      </c>
      <c r="N151" s="615">
        <v>3.1100000000000017E-3</v>
      </c>
      <c r="O151" s="615">
        <v>2.7400000000000202E-3</v>
      </c>
      <c r="P151" s="615">
        <v>2.7599999999999847E-3</v>
      </c>
      <c r="Q151" s="615">
        <v>2.6999999999999802E-3</v>
      </c>
      <c r="R151" s="615">
        <v>5.9199999999999808E-3</v>
      </c>
      <c r="S151" s="615">
        <v>7.0399999999999907E-3</v>
      </c>
      <c r="T151" s="615">
        <v>6.7799999999999527E-3</v>
      </c>
      <c r="U151" s="615">
        <v>7.1899999999999742E-3</v>
      </c>
      <c r="V151" s="615">
        <v>7.1999999999999842E-3</v>
      </c>
      <c r="W151" s="339"/>
      <c r="X151" s="196"/>
      <c r="Y151" s="619">
        <v>6.8300000000000001E-3</v>
      </c>
      <c r="Z151" s="197" t="str">
        <f t="shared" si="12"/>
        <v/>
      </c>
      <c r="AA151" s="339"/>
      <c r="AB151" s="619">
        <v>9.3000000000000005E-4</v>
      </c>
      <c r="AC151" s="197" t="str">
        <f t="shared" si="13"/>
        <v/>
      </c>
      <c r="AD151" s="339"/>
      <c r="AE151" s="400">
        <f t="shared" si="14"/>
        <v>7.7600000000000004E-3</v>
      </c>
      <c r="AF151" s="197" t="str">
        <f t="shared" si="15"/>
        <v/>
      </c>
      <c r="AG151" s="339"/>
      <c r="AH151" s="605">
        <v>0.87878691535585352</v>
      </c>
      <c r="AI151" s="605">
        <v>0.12121308464414648</v>
      </c>
      <c r="AJ151" s="534"/>
      <c r="AK151" s="605">
        <v>1.8950304277886378E-2</v>
      </c>
      <c r="AL151" s="605">
        <v>0</v>
      </c>
    </row>
    <row r="152" spans="1:38">
      <c r="A152" s="25"/>
      <c r="B152" s="65" t="s">
        <v>572</v>
      </c>
      <c r="C152" s="615" t="s">
        <v>291</v>
      </c>
      <c r="D152" s="615" t="s">
        <v>291</v>
      </c>
      <c r="E152" s="615">
        <v>0.16590000000000016</v>
      </c>
      <c r="F152" s="615">
        <v>0.22561999999999993</v>
      </c>
      <c r="G152" s="615">
        <v>0.18860999999999994</v>
      </c>
      <c r="H152" s="615">
        <v>0.15560999999999992</v>
      </c>
      <c r="I152" s="615">
        <v>0.15822999999999987</v>
      </c>
      <c r="J152" s="615">
        <v>0.15226000000000006</v>
      </c>
      <c r="K152" s="615">
        <v>0.15145000000000008</v>
      </c>
      <c r="L152" s="615">
        <v>0.14686999999999995</v>
      </c>
      <c r="M152" s="615">
        <v>0.13314999999999999</v>
      </c>
      <c r="N152" s="615">
        <v>0.16374</v>
      </c>
      <c r="O152" s="615">
        <v>0.15191999999999994</v>
      </c>
      <c r="P152" s="615">
        <v>0.15386000000000011</v>
      </c>
      <c r="Q152" s="615">
        <v>0.14846999999999999</v>
      </c>
      <c r="R152" s="615">
        <v>0.13538000000000006</v>
      </c>
      <c r="S152" s="615">
        <v>0.14212000000000002</v>
      </c>
      <c r="T152" s="615">
        <v>0.17166000000000015</v>
      </c>
      <c r="U152" s="615">
        <v>0.15205999999999997</v>
      </c>
      <c r="V152" s="615">
        <v>0.16888000000000014</v>
      </c>
      <c r="W152" s="339"/>
      <c r="X152" s="196"/>
      <c r="Y152" s="619">
        <v>0.15401999999999999</v>
      </c>
      <c r="Z152" s="197" t="str">
        <f t="shared" si="12"/>
        <v/>
      </c>
      <c r="AA152" s="339"/>
      <c r="AB152" s="619">
        <v>2.094E-2</v>
      </c>
      <c r="AC152" s="197" t="str">
        <f t="shared" si="13"/>
        <v/>
      </c>
      <c r="AD152" s="339"/>
      <c r="AE152" s="400">
        <f t="shared" si="14"/>
        <v>0.17496</v>
      </c>
      <c r="AF152" s="197" t="str">
        <f t="shared" si="15"/>
        <v/>
      </c>
      <c r="AG152" s="339"/>
      <c r="AH152" s="605">
        <v>1</v>
      </c>
      <c r="AI152" s="605">
        <v>0</v>
      </c>
      <c r="AJ152" s="534"/>
      <c r="AK152" s="605">
        <v>0.14161933464432921</v>
      </c>
      <c r="AL152" s="605">
        <v>0</v>
      </c>
    </row>
    <row r="153" spans="1:38">
      <c r="A153" s="25"/>
      <c r="B153" s="65" t="s">
        <v>573</v>
      </c>
      <c r="C153" s="615">
        <v>4.654999999999998E-2</v>
      </c>
      <c r="D153" s="615">
        <v>4.5250000000000012E-2</v>
      </c>
      <c r="E153" s="615">
        <v>4.4270000000000032E-2</v>
      </c>
      <c r="F153" s="615">
        <v>4.542999999999997E-2</v>
      </c>
      <c r="G153" s="615">
        <v>4.2420000000000013E-2</v>
      </c>
      <c r="H153" s="615">
        <v>3.6750000000000005E-2</v>
      </c>
      <c r="I153" s="615">
        <v>3.505999999999998E-2</v>
      </c>
      <c r="J153" s="615">
        <v>3.3879999999999966E-2</v>
      </c>
      <c r="K153" s="615">
        <v>3.2999999999999974E-2</v>
      </c>
      <c r="L153" s="615">
        <v>3.287000000000001E-2</v>
      </c>
      <c r="M153" s="615">
        <v>3.1660000000000021E-2</v>
      </c>
      <c r="N153" s="615">
        <v>3.2759999999999956E-2</v>
      </c>
      <c r="O153" s="615">
        <v>3.177000000000002E-2</v>
      </c>
      <c r="P153" s="615">
        <v>3.2090000000000007E-2</v>
      </c>
      <c r="Q153" s="615">
        <v>3.130000000000005E-2</v>
      </c>
      <c r="R153" s="615">
        <v>3.0609999999999971E-2</v>
      </c>
      <c r="S153" s="615">
        <v>2.9100000000000015E-2</v>
      </c>
      <c r="T153" s="615">
        <v>2.8949999999999976E-2</v>
      </c>
      <c r="U153" s="615">
        <v>2.8430000000000011E-2</v>
      </c>
      <c r="V153" s="615">
        <v>2.8170000000000028E-2</v>
      </c>
      <c r="W153" s="339"/>
      <c r="X153" s="196"/>
      <c r="Y153" s="619">
        <v>2.9049999999999999E-2</v>
      </c>
      <c r="Z153" s="197" t="str">
        <f t="shared" si="12"/>
        <v/>
      </c>
      <c r="AA153" s="339"/>
      <c r="AB153" s="619">
        <v>3.9500000000000004E-3</v>
      </c>
      <c r="AC153" s="197" t="str">
        <f t="shared" si="13"/>
        <v/>
      </c>
      <c r="AD153" s="339"/>
      <c r="AE153" s="400">
        <f t="shared" si="14"/>
        <v>3.3000000000000002E-2</v>
      </c>
      <c r="AF153" s="197" t="str">
        <f t="shared" si="15"/>
        <v/>
      </c>
      <c r="AG153" s="339"/>
      <c r="AH153" s="605">
        <v>0.72107121808568031</v>
      </c>
      <c r="AI153" s="605">
        <v>0.27892878191431969</v>
      </c>
      <c r="AJ153" s="534"/>
      <c r="AK153" s="605">
        <v>4.0916316050445822E-2</v>
      </c>
      <c r="AL153" s="605">
        <v>0.17709578045586954</v>
      </c>
    </row>
    <row r="154" spans="1:38">
      <c r="A154" s="25"/>
      <c r="B154" s="65" t="s">
        <v>574</v>
      </c>
      <c r="C154" s="615">
        <v>4.6329999999999982E-2</v>
      </c>
      <c r="D154" s="615">
        <v>4.5810000000000017E-2</v>
      </c>
      <c r="E154" s="615">
        <v>4.6089999999999964E-2</v>
      </c>
      <c r="F154" s="615">
        <v>4.6030000000000015E-2</v>
      </c>
      <c r="G154" s="615">
        <v>4.6350000000000002E-2</v>
      </c>
      <c r="H154" s="615">
        <v>4.8499999999999988E-2</v>
      </c>
      <c r="I154" s="615">
        <v>4.7889999999999988E-2</v>
      </c>
      <c r="J154" s="615">
        <v>4.8109999999999986E-2</v>
      </c>
      <c r="K154" s="615">
        <v>4.7950000000000048E-2</v>
      </c>
      <c r="L154" s="615">
        <v>4.8049999999999926E-2</v>
      </c>
      <c r="M154" s="615">
        <v>4.8509999999999942E-2</v>
      </c>
      <c r="N154" s="615">
        <v>4.7510000000000052E-2</v>
      </c>
      <c r="O154" s="615">
        <v>4.7420000000000018E-2</v>
      </c>
      <c r="P154" s="615">
        <v>4.7399999999999998E-2</v>
      </c>
      <c r="Q154" s="615">
        <v>4.7440000000000038E-2</v>
      </c>
      <c r="R154" s="615">
        <v>4.8969999999999958E-2</v>
      </c>
      <c r="S154" s="615">
        <v>4.4929999999999914E-2</v>
      </c>
      <c r="T154" s="615">
        <v>4.6250000000000013E-2</v>
      </c>
      <c r="U154" s="615">
        <v>4.1549999999999976E-2</v>
      </c>
      <c r="V154" s="615">
        <v>4.1120000000000045E-2</v>
      </c>
      <c r="W154" s="339"/>
      <c r="X154" s="196"/>
      <c r="Y154" s="619">
        <v>4.4560000000000002E-2</v>
      </c>
      <c r="Z154" s="197" t="str">
        <f t="shared" si="12"/>
        <v/>
      </c>
      <c r="AA154" s="339"/>
      <c r="AB154" s="619">
        <v>6.0600000000000003E-3</v>
      </c>
      <c r="AC154" s="197" t="str">
        <f t="shared" si="13"/>
        <v/>
      </c>
      <c r="AD154" s="339"/>
      <c r="AE154" s="400">
        <f t="shared" si="14"/>
        <v>5.0619999999999998E-2</v>
      </c>
      <c r="AF154" s="197" t="str">
        <f t="shared" si="15"/>
        <v/>
      </c>
      <c r="AG154" s="339"/>
      <c r="AH154" s="605">
        <v>0.63488837676569609</v>
      </c>
      <c r="AI154" s="605">
        <v>0.36511162323430391</v>
      </c>
      <c r="AJ154" s="534"/>
      <c r="AK154" s="605">
        <v>0.10980940032844706</v>
      </c>
      <c r="AL154" s="605">
        <v>0</v>
      </c>
    </row>
    <row r="155" spans="1:38">
      <c r="A155" s="25"/>
      <c r="B155" s="65" t="s">
        <v>575</v>
      </c>
      <c r="C155" s="615">
        <v>4.3680000000000052E-2</v>
      </c>
      <c r="D155" s="615">
        <v>4.4040000000000079E-2</v>
      </c>
      <c r="E155" s="615">
        <v>5.2510000000000057E-2</v>
      </c>
      <c r="F155" s="615">
        <v>4.6049999999999924E-2</v>
      </c>
      <c r="G155" s="615">
        <v>4.3959999999999999E-2</v>
      </c>
      <c r="H155" s="615">
        <v>4.8439999999999928E-2</v>
      </c>
      <c r="I155" s="615">
        <v>3.6540000000000017E-2</v>
      </c>
      <c r="J155" s="615">
        <v>3.9020000000000055E-2</v>
      </c>
      <c r="K155" s="615">
        <v>3.9860000000000007E-2</v>
      </c>
      <c r="L155" s="615">
        <v>4.5579999999999954E-2</v>
      </c>
      <c r="M155" s="615">
        <v>4.0580000000000005E-2</v>
      </c>
      <c r="N155" s="615">
        <v>3.7399999999999989E-2</v>
      </c>
      <c r="O155" s="615">
        <v>4.332999999999998E-2</v>
      </c>
      <c r="P155" s="615">
        <v>3.4970000000000001E-2</v>
      </c>
      <c r="Q155" s="615">
        <v>3.8209999999999966E-2</v>
      </c>
      <c r="R155" s="615">
        <v>4.1769999999999974E-2</v>
      </c>
      <c r="S155" s="615">
        <v>2.9669999999999974E-2</v>
      </c>
      <c r="T155" s="615">
        <v>2.2989999999999955E-2</v>
      </c>
      <c r="U155" s="615">
        <v>3.0650000000000011E-2</v>
      </c>
      <c r="V155" s="615">
        <v>2.6959999999999984E-2</v>
      </c>
      <c r="W155" s="339"/>
      <c r="X155" s="196"/>
      <c r="Y155" s="619">
        <v>3.041E-2</v>
      </c>
      <c r="Z155" s="197" t="str">
        <f t="shared" si="12"/>
        <v/>
      </c>
      <c r="AA155" s="339"/>
      <c r="AB155" s="619">
        <v>4.13E-3</v>
      </c>
      <c r="AC155" s="197" t="str">
        <f t="shared" si="13"/>
        <v/>
      </c>
      <c r="AD155" s="339"/>
      <c r="AE155" s="400">
        <f t="shared" si="14"/>
        <v>3.4540000000000001E-2</v>
      </c>
      <c r="AF155" s="197" t="str">
        <f t="shared" si="15"/>
        <v/>
      </c>
      <c r="AG155" s="339"/>
      <c r="AH155" s="605">
        <v>0.92385792650366372</v>
      </c>
      <c r="AI155" s="605">
        <v>7.6142073496336282E-2</v>
      </c>
      <c r="AJ155" s="534"/>
      <c r="AK155" s="605">
        <v>7.3783148669513257E-2</v>
      </c>
      <c r="AL155" s="605">
        <v>0</v>
      </c>
    </row>
    <row r="156" spans="1:38">
      <c r="A156" s="25"/>
      <c r="B156" s="65" t="s">
        <v>576</v>
      </c>
      <c r="C156" s="615" t="s">
        <v>291</v>
      </c>
      <c r="D156" s="615" t="s">
        <v>291</v>
      </c>
      <c r="E156" s="615">
        <v>8.3960000000000035E-2</v>
      </c>
      <c r="F156" s="615">
        <v>7.8800000000000037E-2</v>
      </c>
      <c r="G156" s="615">
        <v>9.3480000000000008E-2</v>
      </c>
      <c r="H156" s="615">
        <v>9.0280000000000027E-2</v>
      </c>
      <c r="I156" s="615">
        <v>9.106000000000003E-2</v>
      </c>
      <c r="J156" s="615">
        <v>7.895000000000002E-2</v>
      </c>
      <c r="K156" s="615">
        <v>7.2000000000000008E-2</v>
      </c>
      <c r="L156" s="615">
        <v>7.5039999999999996E-2</v>
      </c>
      <c r="M156" s="615">
        <v>8.119000000000004E-2</v>
      </c>
      <c r="N156" s="615">
        <v>8.2799999999999985E-2</v>
      </c>
      <c r="O156" s="615">
        <v>8.4579999999999989E-2</v>
      </c>
      <c r="P156" s="615">
        <v>9.2459999999999987E-2</v>
      </c>
      <c r="Q156" s="615">
        <v>8.5699999999999943E-2</v>
      </c>
      <c r="R156" s="615">
        <v>7.950999999999997E-2</v>
      </c>
      <c r="S156" s="615">
        <v>8.9439999999999964E-2</v>
      </c>
      <c r="T156" s="615">
        <v>9.1249999999999998E-2</v>
      </c>
      <c r="U156" s="615">
        <v>8.9780000000000026E-2</v>
      </c>
      <c r="V156" s="615">
        <v>8.8709999999999956E-2</v>
      </c>
      <c r="W156" s="339"/>
      <c r="X156" s="196"/>
      <c r="Y156" s="619">
        <v>8.7739999999999999E-2</v>
      </c>
      <c r="Z156" s="197" t="str">
        <f t="shared" si="12"/>
        <v/>
      </c>
      <c r="AA156" s="339"/>
      <c r="AB156" s="619">
        <v>1.193E-2</v>
      </c>
      <c r="AC156" s="197" t="str">
        <f t="shared" si="13"/>
        <v/>
      </c>
      <c r="AD156" s="339"/>
      <c r="AE156" s="400">
        <f t="shared" si="14"/>
        <v>9.9669999999999995E-2</v>
      </c>
      <c r="AF156" s="197" t="str">
        <f t="shared" si="15"/>
        <v/>
      </c>
      <c r="AG156" s="339"/>
      <c r="AH156" s="605">
        <v>0.66465190234570282</v>
      </c>
      <c r="AI156" s="605">
        <v>0.33534809765429718</v>
      </c>
      <c r="AJ156" s="534"/>
      <c r="AK156" s="605">
        <v>0.14283140408822553</v>
      </c>
      <c r="AL156" s="605">
        <v>0.21827996727556925</v>
      </c>
    </row>
    <row r="157" spans="1:38">
      <c r="A157" s="25"/>
      <c r="B157" s="65" t="s">
        <v>577</v>
      </c>
      <c r="C157" s="615">
        <v>3.2450000000000034E-2</v>
      </c>
      <c r="D157" s="615">
        <v>3.3339999999999981E-2</v>
      </c>
      <c r="E157" s="615">
        <v>3.0910000000000049E-2</v>
      </c>
      <c r="F157" s="615">
        <v>3.5399999999999987E-2</v>
      </c>
      <c r="G157" s="615">
        <v>3.076000000000001E-2</v>
      </c>
      <c r="H157" s="615">
        <v>3.237000000000001E-2</v>
      </c>
      <c r="I157" s="615">
        <v>3.1189999999999996E-2</v>
      </c>
      <c r="J157" s="615">
        <v>3.2560000000000033E-2</v>
      </c>
      <c r="K157" s="615">
        <v>3.0320000000000014E-2</v>
      </c>
      <c r="L157" s="615">
        <v>2.9349999999999987E-2</v>
      </c>
      <c r="M157" s="615">
        <v>2.3040000000000005E-2</v>
      </c>
      <c r="N157" s="615">
        <v>2.0839999999999997E-2</v>
      </c>
      <c r="O157" s="615">
        <v>1.8559999999999993E-2</v>
      </c>
      <c r="P157" s="615">
        <v>2.2019999999999984E-2</v>
      </c>
      <c r="Q157" s="615">
        <v>2.0739999999999981E-2</v>
      </c>
      <c r="R157" s="615">
        <v>2.221999999999999E-2</v>
      </c>
      <c r="S157" s="615">
        <v>2.0600000000000007E-2</v>
      </c>
      <c r="T157" s="615">
        <v>2.0199999999999996E-2</v>
      </c>
      <c r="U157" s="615">
        <v>1.6099999999999975E-2</v>
      </c>
      <c r="V157" s="615">
        <v>1.4839999999999992E-2</v>
      </c>
      <c r="W157" s="339"/>
      <c r="X157" s="196"/>
      <c r="Y157" s="619">
        <v>1.8790000000000001E-2</v>
      </c>
      <c r="Z157" s="197" t="str">
        <f t="shared" si="12"/>
        <v/>
      </c>
      <c r="AA157" s="339"/>
      <c r="AB157" s="619">
        <v>2.5500000000000002E-3</v>
      </c>
      <c r="AC157" s="197" t="str">
        <f t="shared" si="13"/>
        <v/>
      </c>
      <c r="AD157" s="339"/>
      <c r="AE157" s="400">
        <f t="shared" si="14"/>
        <v>2.1340000000000001E-2</v>
      </c>
      <c r="AF157" s="197" t="str">
        <f t="shared" si="15"/>
        <v/>
      </c>
      <c r="AG157" s="339"/>
      <c r="AH157" s="605">
        <v>0.70156591972045823</v>
      </c>
      <c r="AI157" s="605">
        <v>0.29843408027954177</v>
      </c>
      <c r="AJ157" s="534"/>
      <c r="AK157" s="605">
        <v>5.0347096476681764E-2</v>
      </c>
      <c r="AL157" s="605">
        <v>0.14716201638807214</v>
      </c>
    </row>
    <row r="158" spans="1:38">
      <c r="A158" s="25"/>
      <c r="B158" s="65" t="s">
        <v>578</v>
      </c>
      <c r="C158" s="615">
        <v>2.8959999999999986E-2</v>
      </c>
      <c r="D158" s="615">
        <v>2.407999999999999E-2</v>
      </c>
      <c r="E158" s="615">
        <v>2.7820000000000011E-2</v>
      </c>
      <c r="F158" s="615">
        <v>2.8880000000000017E-2</v>
      </c>
      <c r="G158" s="615">
        <v>2.6079999999999992E-2</v>
      </c>
      <c r="H158" s="615">
        <v>2.6390000000000025E-2</v>
      </c>
      <c r="I158" s="615">
        <v>2.5090000000000001E-2</v>
      </c>
      <c r="J158" s="615">
        <v>2.9409999999999992E-2</v>
      </c>
      <c r="K158" s="615">
        <v>2.9830000000000023E-2</v>
      </c>
      <c r="L158" s="615">
        <v>2.7390000000000025E-2</v>
      </c>
      <c r="M158" s="615">
        <v>2.7229999999999976E-2</v>
      </c>
      <c r="N158" s="615">
        <v>2.8449999999999975E-2</v>
      </c>
      <c r="O158" s="615">
        <v>2.9890000000000028E-2</v>
      </c>
      <c r="P158" s="615">
        <v>2.9540000000000011E-2</v>
      </c>
      <c r="Q158" s="615">
        <v>2.743000000000001E-2</v>
      </c>
      <c r="R158" s="615">
        <v>3.1909999999999994E-2</v>
      </c>
      <c r="S158" s="615">
        <v>2.8650000000000009E-2</v>
      </c>
      <c r="T158" s="615">
        <v>2.9760000000000009E-2</v>
      </c>
      <c r="U158" s="615">
        <v>2.5389999999999968E-2</v>
      </c>
      <c r="V158" s="615">
        <v>2.8890000000000027E-2</v>
      </c>
      <c r="W158" s="339"/>
      <c r="X158" s="196"/>
      <c r="Y158" s="619">
        <v>2.8920000000000001E-2</v>
      </c>
      <c r="Z158" s="197" t="str">
        <f t="shared" si="12"/>
        <v/>
      </c>
      <c r="AA158" s="339"/>
      <c r="AB158" s="619">
        <v>3.9300000000000003E-3</v>
      </c>
      <c r="AC158" s="197" t="str">
        <f t="shared" si="13"/>
        <v/>
      </c>
      <c r="AD158" s="339"/>
      <c r="AE158" s="400">
        <f t="shared" si="14"/>
        <v>3.2849999999999997E-2</v>
      </c>
      <c r="AF158" s="197" t="str">
        <f t="shared" si="15"/>
        <v/>
      </c>
      <c r="AG158" s="339"/>
      <c r="AH158" s="605">
        <v>0.85653218694738109</v>
      </c>
      <c r="AI158" s="605">
        <v>0.14346781305261891</v>
      </c>
      <c r="AJ158" s="534"/>
      <c r="AK158" s="605">
        <v>6.5025153680988296E-2</v>
      </c>
      <c r="AL158" s="605">
        <v>0.15507835448608959</v>
      </c>
    </row>
    <row r="159" spans="1:38">
      <c r="A159" s="25"/>
      <c r="B159" s="65" t="s">
        <v>579</v>
      </c>
      <c r="C159" s="615">
        <v>4.4569999999999999E-2</v>
      </c>
      <c r="D159" s="615">
        <v>4.4000000000000039E-2</v>
      </c>
      <c r="E159" s="615">
        <v>4.9500000000000044E-2</v>
      </c>
      <c r="F159" s="615">
        <v>4.3399999999999994E-2</v>
      </c>
      <c r="G159" s="615">
        <v>4.2860000000000009E-2</v>
      </c>
      <c r="H159" s="615">
        <v>4.7309999999999963E-2</v>
      </c>
      <c r="I159" s="615">
        <v>3.7329999999999974E-2</v>
      </c>
      <c r="J159" s="615">
        <v>4.0899999999999992E-2</v>
      </c>
      <c r="K159" s="615">
        <v>3.9750000000000008E-2</v>
      </c>
      <c r="L159" s="615">
        <v>4.6379999999999977E-2</v>
      </c>
      <c r="M159" s="615">
        <v>4.4870000000000021E-2</v>
      </c>
      <c r="N159" s="615">
        <v>3.9839999999999987E-2</v>
      </c>
      <c r="O159" s="615">
        <v>4.5289999999999997E-2</v>
      </c>
      <c r="P159" s="615">
        <v>3.9480000000000015E-2</v>
      </c>
      <c r="Q159" s="615">
        <v>3.9830000000000032E-2</v>
      </c>
      <c r="R159" s="615">
        <v>4.2539999999999967E-2</v>
      </c>
      <c r="S159" s="615">
        <v>2.0119999999999971E-2</v>
      </c>
      <c r="T159" s="615">
        <v>2.2139999999999993E-2</v>
      </c>
      <c r="U159" s="615">
        <v>1.8460000000000032E-2</v>
      </c>
      <c r="V159" s="615">
        <v>1.1699999999999988E-2</v>
      </c>
      <c r="W159" s="339"/>
      <c r="X159" s="196"/>
      <c r="Y159" s="619">
        <v>2.299E-2</v>
      </c>
      <c r="Z159" s="197" t="str">
        <f t="shared" si="12"/>
        <v/>
      </c>
      <c r="AA159" s="339"/>
      <c r="AB159" s="619">
        <v>3.13E-3</v>
      </c>
      <c r="AC159" s="197" t="str">
        <f t="shared" si="13"/>
        <v/>
      </c>
      <c r="AD159" s="339"/>
      <c r="AE159" s="400">
        <f t="shared" si="14"/>
        <v>2.6120000000000001E-2</v>
      </c>
      <c r="AF159" s="197" t="str">
        <f t="shared" si="15"/>
        <v/>
      </c>
      <c r="AG159" s="339"/>
      <c r="AH159" s="605">
        <v>1</v>
      </c>
      <c r="AI159" s="605">
        <v>0</v>
      </c>
      <c r="AJ159" s="534"/>
      <c r="AK159" s="605">
        <v>5.877435267154256E-2</v>
      </c>
      <c r="AL159" s="605">
        <v>0</v>
      </c>
    </row>
    <row r="160" spans="1:38">
      <c r="A160" s="25"/>
      <c r="B160" s="65" t="s">
        <v>580</v>
      </c>
      <c r="C160" s="615">
        <v>3.4199999999999994E-3</v>
      </c>
      <c r="D160" s="615">
        <v>4.159999999999997E-3</v>
      </c>
      <c r="E160" s="615">
        <v>3.6200000000000052E-3</v>
      </c>
      <c r="F160" s="615">
        <v>3.6899999999999988E-3</v>
      </c>
      <c r="G160" s="615">
        <v>3.9900000000000005E-3</v>
      </c>
      <c r="H160" s="615">
        <v>3.5400000000000015E-3</v>
      </c>
      <c r="I160" s="615">
        <v>5.2400000000000085E-3</v>
      </c>
      <c r="J160" s="615">
        <v>3.599999999999999E-3</v>
      </c>
      <c r="K160" s="615">
        <v>3.7699999999999956E-3</v>
      </c>
      <c r="L160" s="615">
        <v>3.4700000000000009E-3</v>
      </c>
      <c r="M160" s="615">
        <v>2.9399999999999982E-3</v>
      </c>
      <c r="N160" s="615">
        <v>2.9800000000000035E-3</v>
      </c>
      <c r="O160" s="615">
        <v>3.6599999999999966E-3</v>
      </c>
      <c r="P160" s="615">
        <v>4.2100000000000054E-3</v>
      </c>
      <c r="Q160" s="615">
        <v>3.6100000000000021E-3</v>
      </c>
      <c r="R160" s="615">
        <v>3.2799999999999982E-3</v>
      </c>
      <c r="S160" s="615">
        <v>3.3599999999999949E-3</v>
      </c>
      <c r="T160" s="615">
        <v>2.7599999999999986E-3</v>
      </c>
      <c r="U160" s="615">
        <v>2.9599999999999974E-3</v>
      </c>
      <c r="V160" s="615">
        <v>3.0700000000000033E-3</v>
      </c>
      <c r="W160" s="339"/>
      <c r="X160" s="196"/>
      <c r="Y160" s="619">
        <v>3.0899999999999999E-3</v>
      </c>
      <c r="Z160" s="197" t="str">
        <f t="shared" si="12"/>
        <v/>
      </c>
      <c r="AA160" s="339"/>
      <c r="AB160" s="619">
        <v>4.2000000000000002E-4</v>
      </c>
      <c r="AC160" s="197" t="str">
        <f t="shared" si="13"/>
        <v/>
      </c>
      <c r="AD160" s="339"/>
      <c r="AE160" s="400">
        <f t="shared" si="14"/>
        <v>3.5100000000000001E-3</v>
      </c>
      <c r="AF160" s="197" t="str">
        <f t="shared" si="15"/>
        <v/>
      </c>
      <c r="AG160" s="339"/>
      <c r="AH160" s="605">
        <v>0.74547074406239133</v>
      </c>
      <c r="AI160" s="605">
        <v>0.25452925593760867</v>
      </c>
      <c r="AJ160" s="534"/>
      <c r="AK160" s="605">
        <v>7.7426070210047729E-2</v>
      </c>
      <c r="AL160" s="605">
        <v>3.88120901212098E-2</v>
      </c>
    </row>
    <row r="161" spans="1:38" s="79" customFormat="1">
      <c r="B161" s="71" t="s">
        <v>581</v>
      </c>
      <c r="C161" s="616" t="s">
        <v>291</v>
      </c>
      <c r="D161" s="616" t="s">
        <v>291</v>
      </c>
      <c r="E161" s="616">
        <v>3.566999999999998E-2</v>
      </c>
      <c r="F161" s="616">
        <v>3.4090000000000009E-2</v>
      </c>
      <c r="G161" s="616">
        <v>3.4079999999999999E-2</v>
      </c>
      <c r="H161" s="616">
        <v>3.3619999999999983E-2</v>
      </c>
      <c r="I161" s="616">
        <v>3.3010000000000039E-2</v>
      </c>
      <c r="J161" s="616">
        <v>3.2100000000000017E-2</v>
      </c>
      <c r="K161" s="616">
        <v>3.172999999999998E-2</v>
      </c>
      <c r="L161" s="616">
        <v>3.1010000000000038E-2</v>
      </c>
      <c r="M161" s="616">
        <v>3.0969999999999998E-2</v>
      </c>
      <c r="N161" s="616">
        <v>3.0590000000000006E-2</v>
      </c>
      <c r="O161" s="616">
        <v>3.0890000000000029E-2</v>
      </c>
      <c r="P161" s="616">
        <v>3.0359999999999998E-2</v>
      </c>
      <c r="Q161" s="616">
        <v>2.9719999999999969E-2</v>
      </c>
      <c r="R161" s="616">
        <v>2.901999999999999E-2</v>
      </c>
      <c r="S161" s="616">
        <v>2.6710000000000012E-2</v>
      </c>
      <c r="T161" s="616">
        <v>2.7330000000000021E-2</v>
      </c>
      <c r="U161" s="616">
        <v>2.6260000000000006E-2</v>
      </c>
      <c r="V161" s="616">
        <v>2.4359999999999993E-2</v>
      </c>
      <c r="W161" s="340"/>
      <c r="X161" s="331"/>
      <c r="Y161" s="621">
        <v>2.674E-2</v>
      </c>
      <c r="Z161" s="332" t="str">
        <f t="shared" si="12"/>
        <v/>
      </c>
      <c r="AA161" s="340"/>
      <c r="AB161" s="621">
        <v>3.64E-3</v>
      </c>
      <c r="AC161" s="332" t="str">
        <f t="shared" si="13"/>
        <v/>
      </c>
      <c r="AD161" s="340"/>
      <c r="AE161" s="618">
        <f t="shared" si="14"/>
        <v>3.0380000000000001E-2</v>
      </c>
      <c r="AF161" s="332" t="str">
        <f t="shared" si="15"/>
        <v/>
      </c>
      <c r="AG161" s="340"/>
      <c r="AH161" s="622">
        <v>0.81592699664043344</v>
      </c>
      <c r="AI161" s="622">
        <v>0.18407300335956656</v>
      </c>
      <c r="AK161" s="622">
        <v>6.7868576966102337E-2</v>
      </c>
      <c r="AL161" s="622">
        <v>7.7303851413904751E-2</v>
      </c>
    </row>
    <row r="162" spans="1:38">
      <c r="A162" s="25"/>
      <c r="B162" s="71" t="s">
        <v>637</v>
      </c>
      <c r="C162" s="333"/>
      <c r="D162" s="333"/>
      <c r="E162" s="585"/>
      <c r="F162" s="333"/>
      <c r="G162" s="333"/>
      <c r="H162" s="333"/>
      <c r="I162" s="333"/>
      <c r="J162" s="333"/>
      <c r="K162" s="333"/>
      <c r="L162" s="333"/>
      <c r="M162" s="333"/>
      <c r="N162" s="333"/>
      <c r="O162" s="333"/>
      <c r="P162" s="333"/>
      <c r="Q162" s="333"/>
      <c r="R162" s="333"/>
      <c r="S162" s="333"/>
      <c r="T162" s="333"/>
      <c r="U162" s="333"/>
      <c r="V162" s="334"/>
      <c r="W162" s="330"/>
      <c r="X162" s="344"/>
      <c r="Y162" s="412"/>
      <c r="Z162" s="332">
        <f>SUM(Z135:Z161)</f>
        <v>0</v>
      </c>
      <c r="AA162" s="330"/>
      <c r="AB162" s="343"/>
      <c r="AC162" s="332">
        <f>SUM(AC135:AC161)</f>
        <v>0</v>
      </c>
      <c r="AD162" s="330"/>
      <c r="AE162" s="343"/>
      <c r="AF162" s="332">
        <f>SUM(AF135:AF161)</f>
        <v>0</v>
      </c>
      <c r="AG162" s="330"/>
      <c r="AH162" s="307"/>
      <c r="AI162" s="307"/>
      <c r="AJ162" s="14"/>
      <c r="AK162" s="307"/>
      <c r="AL162" s="307"/>
    </row>
    <row r="163" spans="1:38" s="290" customFormat="1" ht="9">
      <c r="B163" s="749"/>
      <c r="C163" s="750"/>
      <c r="D163" s="750"/>
      <c r="E163" s="751"/>
      <c r="F163" s="751"/>
      <c r="G163" s="751"/>
      <c r="H163" s="751"/>
      <c r="I163" s="751"/>
      <c r="J163" s="751"/>
      <c r="K163" s="751"/>
      <c r="L163" s="751"/>
      <c r="M163" s="751"/>
      <c r="N163" s="751"/>
      <c r="O163" s="751"/>
      <c r="P163" s="751"/>
      <c r="Q163" s="751"/>
      <c r="R163" s="751"/>
      <c r="S163" s="751"/>
      <c r="T163" s="751"/>
      <c r="U163" s="751"/>
      <c r="V163" s="751"/>
      <c r="W163" s="751"/>
      <c r="X163" s="751"/>
      <c r="Y163" s="752"/>
      <c r="Z163" s="751"/>
      <c r="AA163" s="751"/>
      <c r="AB163" s="420"/>
      <c r="AC163" s="420"/>
      <c r="AD163" s="751"/>
      <c r="AE163" s="420"/>
      <c r="AF163" s="420"/>
      <c r="AG163" s="751"/>
      <c r="AH163" s="753"/>
      <c r="AI163" s="753"/>
      <c r="AK163" s="753"/>
      <c r="AL163" s="753"/>
    </row>
    <row r="164" spans="1:38" s="14" customFormat="1">
      <c r="A164" s="1336" t="s">
        <v>124</v>
      </c>
      <c r="B164" s="403"/>
      <c r="C164" s="404"/>
      <c r="D164" s="404"/>
      <c r="E164" s="404"/>
      <c r="F164" s="404"/>
      <c r="G164" s="404"/>
      <c r="H164" s="404"/>
      <c r="I164" s="404"/>
      <c r="J164" s="404"/>
      <c r="K164" s="404"/>
      <c r="L164" s="404"/>
      <c r="M164" s="404"/>
      <c r="N164" s="404"/>
      <c r="O164" s="404"/>
      <c r="P164" s="404"/>
      <c r="Q164" s="404"/>
      <c r="R164" s="404"/>
      <c r="S164" s="404"/>
      <c r="T164" s="330"/>
      <c r="U164" s="330"/>
      <c r="V164" s="330"/>
      <c r="W164" s="330"/>
      <c r="X164" s="336"/>
      <c r="Y164" s="1317" t="s">
        <v>749</v>
      </c>
      <c r="Z164" s="1318"/>
      <c r="AA164" s="330"/>
      <c r="AB164" s="1317" t="s">
        <v>749</v>
      </c>
      <c r="AC164" s="1318"/>
      <c r="AD164" s="330"/>
      <c r="AE164" s="1319" t="s">
        <v>750</v>
      </c>
      <c r="AF164" s="1320"/>
      <c r="AG164" s="330"/>
      <c r="AH164" s="402"/>
      <c r="AI164" s="402"/>
      <c r="AK164" s="402"/>
      <c r="AL164" s="402"/>
    </row>
    <row r="165" spans="1:38" ht="24">
      <c r="A165" s="1336"/>
      <c r="B165" s="1326" t="s">
        <v>1297</v>
      </c>
      <c r="C165" s="1327"/>
      <c r="D165" s="1327"/>
      <c r="E165" s="1327"/>
      <c r="F165" s="1327"/>
      <c r="G165" s="1327"/>
      <c r="H165" s="1327"/>
      <c r="I165" s="1327"/>
      <c r="J165" s="1327"/>
      <c r="K165" s="1327"/>
      <c r="L165" s="1327"/>
      <c r="M165" s="1327"/>
      <c r="N165" s="1327"/>
      <c r="O165" s="1327"/>
      <c r="P165" s="1327"/>
      <c r="Q165" s="1327"/>
      <c r="R165" s="1327"/>
      <c r="S165" s="1328"/>
      <c r="T165" s="737"/>
      <c r="U165" s="737"/>
      <c r="V165" s="737"/>
      <c r="W165" s="330"/>
      <c r="X165" s="192" t="s">
        <v>1294</v>
      </c>
      <c r="Y165" s="1315" t="s">
        <v>764</v>
      </c>
      <c r="Z165" s="1316"/>
      <c r="AA165" s="330"/>
      <c r="AB165" s="1315" t="s">
        <v>762</v>
      </c>
      <c r="AC165" s="1316"/>
      <c r="AD165" s="330"/>
      <c r="AE165" s="1315" t="s">
        <v>763</v>
      </c>
      <c r="AF165" s="1316"/>
      <c r="AG165" s="330"/>
      <c r="AH165" s="1329" t="s">
        <v>288</v>
      </c>
      <c r="AI165" s="1330"/>
      <c r="AK165" s="1324" t="s">
        <v>289</v>
      </c>
      <c r="AL165" s="1325"/>
    </row>
    <row r="166" spans="1:38" ht="24">
      <c r="B166" s="215" t="s">
        <v>554</v>
      </c>
      <c r="C166" s="184">
        <f>C$48</f>
        <v>1990</v>
      </c>
      <c r="D166" s="184">
        <f t="shared" ref="D166:V166" si="16">D$48</f>
        <v>1991</v>
      </c>
      <c r="E166" s="184">
        <f t="shared" si="16"/>
        <v>1992</v>
      </c>
      <c r="F166" s="184">
        <f t="shared" si="16"/>
        <v>1993</v>
      </c>
      <c r="G166" s="184">
        <f t="shared" si="16"/>
        <v>1994</v>
      </c>
      <c r="H166" s="184">
        <f t="shared" si="16"/>
        <v>1995</v>
      </c>
      <c r="I166" s="184">
        <f t="shared" si="16"/>
        <v>1996</v>
      </c>
      <c r="J166" s="184">
        <f t="shared" si="16"/>
        <v>1997</v>
      </c>
      <c r="K166" s="184">
        <f t="shared" si="16"/>
        <v>1998</v>
      </c>
      <c r="L166" s="184">
        <f t="shared" si="16"/>
        <v>1999</v>
      </c>
      <c r="M166" s="184">
        <f t="shared" si="16"/>
        <v>2000</v>
      </c>
      <c r="N166" s="184">
        <f t="shared" si="16"/>
        <v>2001</v>
      </c>
      <c r="O166" s="184">
        <f t="shared" si="16"/>
        <v>2002</v>
      </c>
      <c r="P166" s="184">
        <f t="shared" si="16"/>
        <v>2003</v>
      </c>
      <c r="Q166" s="184">
        <f t="shared" si="16"/>
        <v>2004</v>
      </c>
      <c r="R166" s="184">
        <f t="shared" si="16"/>
        <v>2005</v>
      </c>
      <c r="S166" s="184">
        <f t="shared" si="16"/>
        <v>2006</v>
      </c>
      <c r="T166" s="184">
        <f t="shared" si="16"/>
        <v>2007</v>
      </c>
      <c r="U166" s="184">
        <f t="shared" si="16"/>
        <v>2008</v>
      </c>
      <c r="V166" s="184">
        <f t="shared" si="16"/>
        <v>2009</v>
      </c>
      <c r="W166" s="338"/>
      <c r="X166" s="184" t="str">
        <f>X$48</f>
        <v>Amount used per year, kWh</v>
      </c>
      <c r="Y166" s="410" t="s">
        <v>313</v>
      </c>
      <c r="Z166" s="184" t="s">
        <v>204</v>
      </c>
      <c r="AA166" s="338"/>
      <c r="AB166" s="184" t="s">
        <v>770</v>
      </c>
      <c r="AC166" s="184" t="s">
        <v>772</v>
      </c>
      <c r="AD166" s="338"/>
      <c r="AE166" s="184" t="s">
        <v>770</v>
      </c>
      <c r="AF166" s="184" t="s">
        <v>772</v>
      </c>
      <c r="AG166" s="338"/>
      <c r="AH166" s="182" t="s">
        <v>325</v>
      </c>
      <c r="AI166" s="182" t="s">
        <v>290</v>
      </c>
      <c r="AK166" s="182" t="s">
        <v>325</v>
      </c>
      <c r="AL166" s="182" t="s">
        <v>290</v>
      </c>
    </row>
    <row r="167" spans="1:38">
      <c r="B167" s="1333" t="s">
        <v>112</v>
      </c>
      <c r="C167" s="1334"/>
      <c r="D167" s="1334"/>
      <c r="E167" s="1334"/>
      <c r="F167" s="1334"/>
      <c r="G167" s="1334"/>
      <c r="H167" s="1334"/>
      <c r="I167" s="1334"/>
      <c r="J167" s="1334"/>
      <c r="K167" s="1334"/>
      <c r="L167" s="1334"/>
      <c r="M167" s="1334"/>
      <c r="N167" s="1334"/>
      <c r="O167" s="1334"/>
      <c r="P167" s="1334"/>
      <c r="Q167" s="1334"/>
      <c r="R167" s="1334"/>
      <c r="S167" s="1334"/>
      <c r="T167" s="1334"/>
      <c r="U167" s="1334"/>
      <c r="V167" s="1335"/>
      <c r="W167" s="262"/>
      <c r="X167" s="130"/>
      <c r="Y167" s="413"/>
      <c r="Z167" s="524"/>
      <c r="AA167" s="262"/>
      <c r="AB167" s="395"/>
      <c r="AC167" s="399"/>
      <c r="AD167" s="262"/>
      <c r="AE167" s="184"/>
      <c r="AF167" s="399"/>
      <c r="AG167" s="262"/>
      <c r="AH167" s="531"/>
      <c r="AI167" s="532"/>
      <c r="AJ167" s="335"/>
      <c r="AK167" s="531"/>
      <c r="AL167" s="532"/>
    </row>
    <row r="168" spans="1:38">
      <c r="B168" s="186" t="s">
        <v>582</v>
      </c>
      <c r="C168" s="615">
        <v>7.5479999999999992E-2</v>
      </c>
      <c r="D168" s="615">
        <v>7.5860000000000039E-2</v>
      </c>
      <c r="E168" s="615">
        <v>7.6439999999999952E-2</v>
      </c>
      <c r="F168" s="615">
        <v>7.5019999999999976E-2</v>
      </c>
      <c r="G168" s="615">
        <v>7.4450000000000016E-2</v>
      </c>
      <c r="H168" s="615">
        <v>7.4990000000000001E-2</v>
      </c>
      <c r="I168" s="615">
        <v>7.6249999999999929E-2</v>
      </c>
      <c r="J168" s="615">
        <v>7.6470000000000038E-2</v>
      </c>
      <c r="K168" s="615">
        <v>7.9960000000000031E-2</v>
      </c>
      <c r="L168" s="615">
        <v>8.006000000000002E-2</v>
      </c>
      <c r="M168" s="615">
        <v>7.8990000000000005E-2</v>
      </c>
      <c r="N168" s="615">
        <v>7.9600000000000004E-2</v>
      </c>
      <c r="O168" s="615">
        <v>8.5990000000000011E-2</v>
      </c>
      <c r="P168" s="615">
        <v>8.4979999999999944E-2</v>
      </c>
      <c r="Q168" s="615">
        <v>8.3229999999999915E-2</v>
      </c>
      <c r="R168" s="615">
        <v>7.4529999999999985E-2</v>
      </c>
      <c r="S168" s="615">
        <v>8.4979999999999944E-2</v>
      </c>
      <c r="T168" s="615">
        <v>6.8330000000000002E-2</v>
      </c>
      <c r="U168" s="615">
        <v>6.7949999999999955E-2</v>
      </c>
      <c r="V168" s="615">
        <v>6.7869999999999986E-2</v>
      </c>
      <c r="W168" s="329"/>
      <c r="X168" s="196"/>
      <c r="Y168" s="619">
        <v>7.2730000000000003E-2</v>
      </c>
      <c r="Z168" s="197" t="str">
        <f t="shared" ref="Z168:Z201" si="17">IF(ISBLANK($X168),"",$X168*Y168)</f>
        <v/>
      </c>
      <c r="AA168" s="329"/>
      <c r="AB168" s="619">
        <v>9.8899999999999995E-3</v>
      </c>
      <c r="AC168" s="197" t="str">
        <f t="shared" ref="AC168:AC201" si="18">IF(ISBLANK($X168),"",$X168*AB168)</f>
        <v/>
      </c>
      <c r="AD168" s="329"/>
      <c r="AE168" s="400">
        <f>ROUND(SUM(AB168,Y168),5)</f>
        <v>8.2619999999999999E-2</v>
      </c>
      <c r="AF168" s="197" t="str">
        <f t="shared" ref="AF168:AF201" si="19">IF(ISBLANK($X168),"",$X168*AE168)</f>
        <v/>
      </c>
      <c r="AG168" s="329"/>
      <c r="AH168" s="605">
        <v>1</v>
      </c>
      <c r="AI168" s="605">
        <v>0</v>
      </c>
      <c r="AK168" s="605">
        <v>7.5884486512273461E-2</v>
      </c>
      <c r="AL168" s="605">
        <v>0</v>
      </c>
    </row>
    <row r="169" spans="1:38">
      <c r="B169" s="186" t="s">
        <v>583</v>
      </c>
      <c r="C169" s="615" t="s">
        <v>291</v>
      </c>
      <c r="D169" s="615" t="s">
        <v>291</v>
      </c>
      <c r="E169" s="615">
        <v>1.1480000000000004E-2</v>
      </c>
      <c r="F169" s="615">
        <v>1.0429999999999995E-2</v>
      </c>
      <c r="G169" s="615">
        <v>9.6299999999999997E-3</v>
      </c>
      <c r="H169" s="615">
        <v>1.0410000000000003E-2</v>
      </c>
      <c r="I169" s="615">
        <v>1.0750000000000003E-2</v>
      </c>
      <c r="J169" s="615">
        <v>1.1709999999999998E-2</v>
      </c>
      <c r="K169" s="615">
        <v>1.1709999999999998E-2</v>
      </c>
      <c r="L169" s="615">
        <v>1.5479999999999994E-2</v>
      </c>
      <c r="M169" s="615">
        <v>1.6500000000000001E-2</v>
      </c>
      <c r="N169" s="615">
        <v>1.9450000000000009E-2</v>
      </c>
      <c r="O169" s="615">
        <v>1.6049999999999995E-2</v>
      </c>
      <c r="P169" s="615">
        <v>1.4850000000000002E-2</v>
      </c>
      <c r="Q169" s="615">
        <v>1.601000000000001E-2</v>
      </c>
      <c r="R169" s="615">
        <v>1.5520000000000006E-2</v>
      </c>
      <c r="S169" s="615">
        <v>1.5219999999999997E-2</v>
      </c>
      <c r="T169" s="615">
        <v>1.3229999999999992E-2</v>
      </c>
      <c r="U169" s="615">
        <v>1.6710000000000003E-2</v>
      </c>
      <c r="V169" s="615">
        <v>1.2609999999999996E-2</v>
      </c>
      <c r="W169" s="329"/>
      <c r="X169" s="196"/>
      <c r="Y169" s="619">
        <v>1.4659999999999999E-2</v>
      </c>
      <c r="Z169" s="197" t="str">
        <f t="shared" si="17"/>
        <v/>
      </c>
      <c r="AA169" s="329"/>
      <c r="AB169" s="619">
        <v>1.99E-3</v>
      </c>
      <c r="AC169" s="197" t="str">
        <f t="shared" si="18"/>
        <v/>
      </c>
      <c r="AD169" s="329"/>
      <c r="AE169" s="400">
        <f t="shared" ref="AE169:AE201" si="20">ROUND(SUM(AB169,Y169),5)</f>
        <v>1.6650000000000002E-2</v>
      </c>
      <c r="AF169" s="197" t="str">
        <f t="shared" si="19"/>
        <v/>
      </c>
      <c r="AG169" s="329"/>
      <c r="AH169" s="605">
        <v>0.99694334732578338</v>
      </c>
      <c r="AI169" s="605">
        <v>3.05665267421662E-3</v>
      </c>
      <c r="AJ169" s="534"/>
      <c r="AK169" s="605">
        <v>0.1581602664499453</v>
      </c>
      <c r="AL169" s="605">
        <v>0</v>
      </c>
    </row>
    <row r="170" spans="1:38">
      <c r="B170" s="186" t="s">
        <v>584</v>
      </c>
      <c r="C170" s="615">
        <v>1.4800000000000008E-2</v>
      </c>
      <c r="D170" s="615">
        <v>1.423000000000002E-2</v>
      </c>
      <c r="E170" s="615">
        <v>1.4889999999999987E-2</v>
      </c>
      <c r="F170" s="615">
        <v>1.3309999999999989E-2</v>
      </c>
      <c r="G170" s="615">
        <v>1.3060000000000016E-2</v>
      </c>
      <c r="H170" s="615">
        <v>1.3410000000000005E-2</v>
      </c>
      <c r="I170" s="615">
        <v>1.2969999999999982E-2</v>
      </c>
      <c r="J170" s="615">
        <v>1.4369999999999994E-2</v>
      </c>
      <c r="K170" s="615">
        <v>1.6080000000000011E-2</v>
      </c>
      <c r="L170" s="615">
        <v>1.5429999999999999E-2</v>
      </c>
      <c r="M170" s="615">
        <v>1.6139999999999988E-2</v>
      </c>
      <c r="N170" s="615">
        <v>1.6809999999999992E-2</v>
      </c>
      <c r="O170" s="615">
        <v>1.5710000000000002E-2</v>
      </c>
      <c r="P170" s="615">
        <v>1.6619999999999996E-2</v>
      </c>
      <c r="Q170" s="615">
        <v>1.5550000000000008E-2</v>
      </c>
      <c r="R170" s="615">
        <v>1.7610000000000015E-2</v>
      </c>
      <c r="S170" s="615">
        <v>2.0160000000000011E-2</v>
      </c>
      <c r="T170" s="615">
        <v>2.1689999999999987E-2</v>
      </c>
      <c r="U170" s="615">
        <v>1.7940000000000011E-2</v>
      </c>
      <c r="V170" s="615">
        <v>1.6460000000000002E-2</v>
      </c>
      <c r="W170" s="329"/>
      <c r="X170" s="196"/>
      <c r="Y170" s="619">
        <v>1.8769999999999998E-2</v>
      </c>
      <c r="Z170" s="197" t="str">
        <f t="shared" si="17"/>
        <v/>
      </c>
      <c r="AA170" s="329"/>
      <c r="AB170" s="619">
        <v>2.5500000000000002E-3</v>
      </c>
      <c r="AC170" s="197" t="str">
        <f t="shared" si="18"/>
        <v/>
      </c>
      <c r="AD170" s="329"/>
      <c r="AE170" s="400">
        <f t="shared" si="20"/>
        <v>2.1319999999999999E-2</v>
      </c>
      <c r="AF170" s="197" t="str">
        <f t="shared" si="19"/>
        <v/>
      </c>
      <c r="AG170" s="329"/>
      <c r="AH170" s="605">
        <v>0.98505262296354812</v>
      </c>
      <c r="AI170" s="605">
        <v>1.4947377036451881E-2</v>
      </c>
      <c r="AJ170" s="534"/>
      <c r="AK170" s="605">
        <v>9.1166221958199747E-2</v>
      </c>
      <c r="AL170" s="605">
        <v>1.2796895551088012E-5</v>
      </c>
    </row>
    <row r="171" spans="1:38">
      <c r="B171" s="186" t="s">
        <v>1290</v>
      </c>
      <c r="C171" s="615" t="s">
        <v>291</v>
      </c>
      <c r="D171" s="615" t="s">
        <v>291</v>
      </c>
      <c r="E171" s="615">
        <v>5.331000000000008E-2</v>
      </c>
      <c r="F171" s="615">
        <v>5.3279999999999994E-2</v>
      </c>
      <c r="G171" s="615">
        <v>5.1529999999999965E-2</v>
      </c>
      <c r="H171" s="615">
        <v>5.3880000000000039E-2</v>
      </c>
      <c r="I171" s="615">
        <v>5.5070000000000063E-2</v>
      </c>
      <c r="J171" s="615">
        <v>5.3969999999999962E-2</v>
      </c>
      <c r="K171" s="615">
        <v>5.5230000000000001E-2</v>
      </c>
      <c r="L171" s="615">
        <v>5.3529999999999966E-2</v>
      </c>
      <c r="M171" s="615">
        <v>5.1309999999999967E-2</v>
      </c>
      <c r="N171" s="615">
        <v>4.9639999999999906E-2</v>
      </c>
      <c r="O171" s="615">
        <v>5.0219999999999931E-2</v>
      </c>
      <c r="P171" s="615">
        <v>5.2059999999999995E-2</v>
      </c>
      <c r="Q171" s="615">
        <v>5.4039999999999977E-2</v>
      </c>
      <c r="R171" s="615">
        <v>5.484E-2</v>
      </c>
      <c r="S171" s="615">
        <v>5.147999999999997E-2</v>
      </c>
      <c r="T171" s="615">
        <v>4.7120000000000051E-2</v>
      </c>
      <c r="U171" s="615">
        <v>4.2949999999999933E-2</v>
      </c>
      <c r="V171" s="615">
        <v>3.7920000000000065E-2</v>
      </c>
      <c r="W171" s="329"/>
      <c r="X171" s="196"/>
      <c r="Y171" s="619">
        <v>4.6859999999999999E-2</v>
      </c>
      <c r="Z171" s="197" t="str">
        <f t="shared" si="17"/>
        <v/>
      </c>
      <c r="AA171" s="329"/>
      <c r="AB171" s="619">
        <v>6.3699999999999998E-3</v>
      </c>
      <c r="AC171" s="197" t="str">
        <f t="shared" si="18"/>
        <v/>
      </c>
      <c r="AD171" s="329"/>
      <c r="AE171" s="400">
        <f t="shared" si="20"/>
        <v>5.323E-2</v>
      </c>
      <c r="AF171" s="197" t="str">
        <f t="shared" si="19"/>
        <v/>
      </c>
      <c r="AG171" s="329"/>
      <c r="AH171" s="605">
        <v>0.81710432490014606</v>
      </c>
      <c r="AI171" s="605">
        <v>0.18289567509985394</v>
      </c>
      <c r="AJ171" s="534"/>
      <c r="AK171" s="605">
        <v>6.763032398034903E-2</v>
      </c>
      <c r="AL171" s="605">
        <v>1.4254871038438061E-2</v>
      </c>
    </row>
    <row r="172" spans="1:38">
      <c r="B172" s="186" t="s">
        <v>727</v>
      </c>
      <c r="C172" s="615" t="s">
        <v>291</v>
      </c>
      <c r="D172" s="615" t="s">
        <v>291</v>
      </c>
      <c r="E172" s="615">
        <v>2.3500000000000076E-2</v>
      </c>
      <c r="F172" s="615">
        <v>2.4569999999999981E-2</v>
      </c>
      <c r="G172" s="615">
        <v>2.4499999999999966E-2</v>
      </c>
      <c r="H172" s="615">
        <v>2.4969999999999937E-2</v>
      </c>
      <c r="I172" s="615">
        <v>2.526000000000006E-2</v>
      </c>
      <c r="J172" s="615">
        <v>2.6689999999999992E-2</v>
      </c>
      <c r="K172" s="615">
        <v>2.7029999999999998E-2</v>
      </c>
      <c r="L172" s="615">
        <v>2.7880000000000016E-2</v>
      </c>
      <c r="M172" s="615">
        <v>2.9319999999999902E-2</v>
      </c>
      <c r="N172" s="615">
        <v>3.0000000000000027E-2</v>
      </c>
      <c r="O172" s="615">
        <v>2.9550000000000076E-2</v>
      </c>
      <c r="P172" s="615">
        <v>3.0439999999999912E-2</v>
      </c>
      <c r="Q172" s="615">
        <v>3.0249999999999999E-2</v>
      </c>
      <c r="R172" s="615">
        <v>2.959999999999996E-2</v>
      </c>
      <c r="S172" s="615">
        <v>2.5249999999999995E-2</v>
      </c>
      <c r="T172" s="615">
        <v>2.9549999999999965E-2</v>
      </c>
      <c r="U172" s="615">
        <v>2.6569999999999983E-2</v>
      </c>
      <c r="V172" s="615">
        <v>2.9629999999999934E-2</v>
      </c>
      <c r="W172" s="329"/>
      <c r="X172" s="196"/>
      <c r="Y172" s="619">
        <v>2.8119999999999999E-2</v>
      </c>
      <c r="Z172" s="197" t="str">
        <f t="shared" si="17"/>
        <v/>
      </c>
      <c r="AA172" s="329"/>
      <c r="AB172" s="619">
        <v>3.82E-3</v>
      </c>
      <c r="AC172" s="197" t="str">
        <f t="shared" si="18"/>
        <v/>
      </c>
      <c r="AD172" s="329"/>
      <c r="AE172" s="400">
        <f t="shared" si="20"/>
        <v>3.1940000000000003E-2</v>
      </c>
      <c r="AF172" s="197" t="str">
        <f t="shared" si="19"/>
        <v/>
      </c>
      <c r="AG172" s="329"/>
      <c r="AH172" s="605">
        <v>1</v>
      </c>
      <c r="AI172" s="605">
        <v>0</v>
      </c>
      <c r="AJ172" s="534"/>
      <c r="AK172" s="605">
        <v>4.1473215580496478E-2</v>
      </c>
      <c r="AL172" s="605">
        <v>0</v>
      </c>
    </row>
    <row r="173" spans="1:38">
      <c r="B173" s="186" t="s">
        <v>585</v>
      </c>
      <c r="C173" s="615" t="s">
        <v>291</v>
      </c>
      <c r="D173" s="615" t="s">
        <v>291</v>
      </c>
      <c r="E173" s="615">
        <v>5.2029999999999965E-2</v>
      </c>
      <c r="F173" s="615">
        <v>5.2560000000000051E-2</v>
      </c>
      <c r="G173" s="615">
        <v>3.999999999999998E-2</v>
      </c>
      <c r="H173" s="615">
        <v>4.3590000000000018E-2</v>
      </c>
      <c r="I173" s="615">
        <v>4.0559999999999985E-2</v>
      </c>
      <c r="J173" s="615">
        <v>4.7740000000000005E-2</v>
      </c>
      <c r="K173" s="615">
        <v>5.1740000000000008E-2</v>
      </c>
      <c r="L173" s="615">
        <v>4.9089999999999967E-2</v>
      </c>
      <c r="M173" s="615">
        <v>4.8669999999999991E-2</v>
      </c>
      <c r="N173" s="615">
        <v>5.0209999999999977E-2</v>
      </c>
      <c r="O173" s="615">
        <v>5.7250000000000023E-2</v>
      </c>
      <c r="P173" s="615">
        <v>6.0939999999999994E-2</v>
      </c>
      <c r="Q173" s="615">
        <v>4.8150000000000026E-2</v>
      </c>
      <c r="R173" s="615">
        <v>4.6850000000000003E-2</v>
      </c>
      <c r="S173" s="615">
        <v>4.1949999999999987E-2</v>
      </c>
      <c r="T173" s="615">
        <v>5.3800000000000014E-2</v>
      </c>
      <c r="U173" s="615">
        <v>3.8959999999999995E-2</v>
      </c>
      <c r="V173" s="615">
        <v>3.6960000000000048E-2</v>
      </c>
      <c r="W173" s="329"/>
      <c r="X173" s="196"/>
      <c r="Y173" s="619">
        <v>4.3700000000000003E-2</v>
      </c>
      <c r="Z173" s="197" t="str">
        <f t="shared" si="17"/>
        <v/>
      </c>
      <c r="AA173" s="329"/>
      <c r="AB173" s="619">
        <v>5.94E-3</v>
      </c>
      <c r="AC173" s="197" t="str">
        <f t="shared" si="18"/>
        <v/>
      </c>
      <c r="AD173" s="329"/>
      <c r="AE173" s="400">
        <f t="shared" si="20"/>
        <v>4.9639999999999997E-2</v>
      </c>
      <c r="AF173" s="197" t="str">
        <f t="shared" si="19"/>
        <v/>
      </c>
      <c r="AG173" s="329"/>
      <c r="AH173" s="605">
        <v>0.78770161681730211</v>
      </c>
      <c r="AI173" s="605">
        <v>0.21229838318269789</v>
      </c>
      <c r="AJ173" s="534"/>
      <c r="AK173" s="605">
        <v>0.11368045876056274</v>
      </c>
      <c r="AL173" s="605">
        <v>0.13825878609370218</v>
      </c>
    </row>
    <row r="174" spans="1:38">
      <c r="B174" s="186" t="s">
        <v>586</v>
      </c>
      <c r="C174" s="615" t="s">
        <v>291</v>
      </c>
      <c r="D174" s="615" t="s">
        <v>291</v>
      </c>
      <c r="E174" s="615">
        <v>7.665999999999995E-2</v>
      </c>
      <c r="F174" s="615">
        <v>7.2830000000000061E-2</v>
      </c>
      <c r="G174" s="615">
        <v>6.7520000000000024E-2</v>
      </c>
      <c r="H174" s="615">
        <v>6.4159999999999995E-2</v>
      </c>
      <c r="I174" s="615">
        <v>6.2630000000000019E-2</v>
      </c>
      <c r="J174" s="615">
        <v>6.4010000000000011E-2</v>
      </c>
      <c r="K174" s="615">
        <v>6.7659999999999942E-2</v>
      </c>
      <c r="L174" s="615">
        <v>6.5790000000000071E-2</v>
      </c>
      <c r="M174" s="615">
        <v>5.9600000000000042E-2</v>
      </c>
      <c r="N174" s="615">
        <v>5.5139999999999967E-2</v>
      </c>
      <c r="O174" s="615">
        <v>6.3199999999999978E-2</v>
      </c>
      <c r="P174" s="615">
        <v>6.2600000000000044E-2</v>
      </c>
      <c r="Q174" s="615">
        <v>6.8479999999999985E-2</v>
      </c>
      <c r="R174" s="615">
        <v>9.3100000000000016E-2</v>
      </c>
      <c r="S174" s="615">
        <v>6.0509999999999953E-2</v>
      </c>
      <c r="T174" s="615">
        <v>5.8109999999999995E-2</v>
      </c>
      <c r="U174" s="615">
        <v>5.7360000000000022E-2</v>
      </c>
      <c r="V174" s="615">
        <v>5.7230000000000003E-2</v>
      </c>
      <c r="W174" s="329"/>
      <c r="X174" s="196"/>
      <c r="Y174" s="619">
        <v>6.5259999999999999E-2</v>
      </c>
      <c r="Z174" s="197" t="str">
        <f t="shared" si="17"/>
        <v/>
      </c>
      <c r="AA174" s="329"/>
      <c r="AB174" s="619">
        <v>8.8699999999999994E-3</v>
      </c>
      <c r="AC174" s="197" t="str">
        <f t="shared" si="18"/>
        <v/>
      </c>
      <c r="AD174" s="329"/>
      <c r="AE174" s="400">
        <f t="shared" si="20"/>
        <v>7.4130000000000001E-2</v>
      </c>
      <c r="AF174" s="197" t="str">
        <f t="shared" si="19"/>
        <v/>
      </c>
      <c r="AG174" s="329"/>
      <c r="AH174" s="605">
        <v>1</v>
      </c>
      <c r="AI174" s="605">
        <v>0</v>
      </c>
      <c r="AJ174" s="534"/>
      <c r="AK174" s="605">
        <v>0.12242974748604149</v>
      </c>
      <c r="AL174" s="605">
        <v>0</v>
      </c>
    </row>
    <row r="175" spans="1:38">
      <c r="B175" s="186" t="s">
        <v>728</v>
      </c>
      <c r="C175" s="615" t="s">
        <v>291</v>
      </c>
      <c r="D175" s="615" t="s">
        <v>291</v>
      </c>
      <c r="E175" s="615">
        <v>0</v>
      </c>
      <c r="F175" s="615">
        <v>0</v>
      </c>
      <c r="G175" s="615">
        <v>0</v>
      </c>
      <c r="H175" s="615">
        <v>0</v>
      </c>
      <c r="I175" s="615">
        <v>0</v>
      </c>
      <c r="J175" s="615">
        <v>0</v>
      </c>
      <c r="K175" s="615">
        <v>0</v>
      </c>
      <c r="L175" s="615">
        <v>0</v>
      </c>
      <c r="M175" s="615">
        <v>0</v>
      </c>
      <c r="N175" s="615">
        <v>0</v>
      </c>
      <c r="O175" s="615">
        <v>0</v>
      </c>
      <c r="P175" s="615">
        <v>0</v>
      </c>
      <c r="Q175" s="615">
        <v>0</v>
      </c>
      <c r="R175" s="615">
        <v>0</v>
      </c>
      <c r="S175" s="615">
        <v>0</v>
      </c>
      <c r="T175" s="615">
        <v>0</v>
      </c>
      <c r="U175" s="615">
        <v>0</v>
      </c>
      <c r="V175" s="615">
        <v>0</v>
      </c>
      <c r="W175" s="329"/>
      <c r="X175" s="196"/>
      <c r="Y175" s="619">
        <v>0</v>
      </c>
      <c r="Z175" s="197" t="str">
        <f t="shared" si="17"/>
        <v/>
      </c>
      <c r="AA175" s="329"/>
      <c r="AB175" s="619">
        <v>0</v>
      </c>
      <c r="AC175" s="197" t="str">
        <f t="shared" si="18"/>
        <v/>
      </c>
      <c r="AD175" s="329"/>
      <c r="AE175" s="400">
        <f t="shared" si="20"/>
        <v>0</v>
      </c>
      <c r="AF175" s="197" t="str">
        <f t="shared" si="19"/>
        <v/>
      </c>
      <c r="AG175" s="329"/>
      <c r="AH175" s="605">
        <v>1</v>
      </c>
      <c r="AI175" s="605">
        <v>0</v>
      </c>
      <c r="AJ175" s="534"/>
      <c r="AK175" s="605">
        <v>0</v>
      </c>
      <c r="AL175" s="605">
        <v>0</v>
      </c>
    </row>
    <row r="176" spans="1:38">
      <c r="B176" s="186" t="s">
        <v>1291</v>
      </c>
      <c r="C176" s="615" t="s">
        <v>291</v>
      </c>
      <c r="D176" s="615" t="s">
        <v>291</v>
      </c>
      <c r="E176" s="615">
        <v>9.7430000000000017E-2</v>
      </c>
      <c r="F176" s="615">
        <v>0.10233999999999999</v>
      </c>
      <c r="G176" s="615">
        <v>0.10260999999999998</v>
      </c>
      <c r="H176" s="615">
        <v>0.10153999999999996</v>
      </c>
      <c r="I176" s="615">
        <v>9.7739999999999938E-2</v>
      </c>
      <c r="J176" s="615">
        <v>8.5900000000000087E-2</v>
      </c>
      <c r="K176" s="615">
        <v>8.7809999999999944E-2</v>
      </c>
      <c r="L176" s="615">
        <v>8.499000000000001E-2</v>
      </c>
      <c r="M176" s="615">
        <v>8.4509999999999974E-2</v>
      </c>
      <c r="N176" s="615">
        <v>8.548E-2</v>
      </c>
      <c r="O176" s="615">
        <v>8.609E-2</v>
      </c>
      <c r="P176" s="615">
        <v>9.4389999999999974E-2</v>
      </c>
      <c r="Q176" s="615">
        <v>8.8929999999999954E-2</v>
      </c>
      <c r="R176" s="615">
        <v>9.2570000000000041E-2</v>
      </c>
      <c r="S176" s="615">
        <v>8.6870000000000003E-2</v>
      </c>
      <c r="T176" s="615">
        <v>9.5179999999999931E-2</v>
      </c>
      <c r="U176" s="615">
        <v>8.8930000000000065E-2</v>
      </c>
      <c r="V176" s="615">
        <v>9.3719999999999914E-2</v>
      </c>
      <c r="W176" s="329"/>
      <c r="X176" s="196"/>
      <c r="Y176" s="619">
        <v>9.1450000000000004E-2</v>
      </c>
      <c r="Z176" s="197" t="str">
        <f t="shared" si="17"/>
        <v/>
      </c>
      <c r="AA176" s="329"/>
      <c r="AB176" s="619">
        <v>1.243E-2</v>
      </c>
      <c r="AC176" s="197" t="str">
        <f t="shared" si="18"/>
        <v/>
      </c>
      <c r="AD176" s="329"/>
      <c r="AE176" s="400">
        <f t="shared" si="20"/>
        <v>0.10388</v>
      </c>
      <c r="AF176" s="197" t="str">
        <f t="shared" si="19"/>
        <v/>
      </c>
      <c r="AG176" s="329"/>
      <c r="AH176" s="605">
        <v>1</v>
      </c>
      <c r="AI176" s="605">
        <v>0</v>
      </c>
      <c r="AJ176" s="534"/>
      <c r="AK176" s="605">
        <v>0.1072700008918375</v>
      </c>
      <c r="AL176" s="605">
        <v>0</v>
      </c>
    </row>
    <row r="177" spans="2:38">
      <c r="B177" s="186" t="s">
        <v>587</v>
      </c>
      <c r="C177" s="615">
        <v>3.9999999999999996E-5</v>
      </c>
      <c r="D177" s="615">
        <v>2.999999999999997E-5</v>
      </c>
      <c r="E177" s="615">
        <v>2.999999999999997E-5</v>
      </c>
      <c r="F177" s="615">
        <v>5.9999999999999941E-5</v>
      </c>
      <c r="G177" s="615">
        <v>5.9999999999999941E-5</v>
      </c>
      <c r="H177" s="615">
        <v>1.200000000000001E-4</v>
      </c>
      <c r="I177" s="615">
        <v>7.9999999999999993E-5</v>
      </c>
      <c r="J177" s="615">
        <v>7.9999999999999993E-5</v>
      </c>
      <c r="K177" s="615">
        <v>2.0000000000000009E-4</v>
      </c>
      <c r="L177" s="615">
        <v>2.5999999999999981E-4</v>
      </c>
      <c r="M177" s="615">
        <v>5.0000000000000023E-5</v>
      </c>
      <c r="N177" s="615">
        <v>5.0000000000000023E-5</v>
      </c>
      <c r="O177" s="615">
        <v>3.9999999999999996E-5</v>
      </c>
      <c r="P177" s="615">
        <v>3.9999999999999996E-5</v>
      </c>
      <c r="Q177" s="615">
        <v>3.9999999999999996E-5</v>
      </c>
      <c r="R177" s="615">
        <v>3.9999999999999996E-5</v>
      </c>
      <c r="S177" s="615">
        <v>2.999999999999997E-5</v>
      </c>
      <c r="T177" s="615">
        <v>1.0000000000000005E-4</v>
      </c>
      <c r="U177" s="615">
        <v>2.999999999999997E-5</v>
      </c>
      <c r="V177" s="615">
        <v>1.9999999999999998E-5</v>
      </c>
      <c r="W177" s="329"/>
      <c r="X177" s="196"/>
      <c r="Y177" s="619">
        <v>4.0000000000000003E-5</v>
      </c>
      <c r="Z177" s="197" t="str">
        <f t="shared" si="17"/>
        <v/>
      </c>
      <c r="AA177" s="329"/>
      <c r="AB177" s="619">
        <v>1.0000000000000001E-5</v>
      </c>
      <c r="AC177" s="197" t="str">
        <f t="shared" si="18"/>
        <v/>
      </c>
      <c r="AD177" s="329"/>
      <c r="AE177" s="400">
        <f t="shared" si="20"/>
        <v>5.0000000000000002E-5</v>
      </c>
      <c r="AF177" s="197" t="str">
        <f t="shared" si="19"/>
        <v/>
      </c>
      <c r="AG177" s="329"/>
      <c r="AH177" s="605">
        <v>0.81280235228879982</v>
      </c>
      <c r="AI177" s="605">
        <v>0.18719764771120018</v>
      </c>
      <c r="AJ177" s="534"/>
      <c r="AK177" s="605">
        <v>4.0378600020645687E-2</v>
      </c>
      <c r="AL177" s="605">
        <v>0.11770969574344359</v>
      </c>
    </row>
    <row r="178" spans="2:38">
      <c r="B178" s="186" t="s">
        <v>588</v>
      </c>
      <c r="C178" s="615" t="s">
        <v>291</v>
      </c>
      <c r="D178" s="615" t="s">
        <v>291</v>
      </c>
      <c r="E178" s="615">
        <v>0.3377</v>
      </c>
      <c r="F178" s="615">
        <v>0.34786000000000006</v>
      </c>
      <c r="G178" s="615">
        <v>0.33561999999999992</v>
      </c>
      <c r="H178" s="615">
        <v>0.35553000000000001</v>
      </c>
      <c r="I178" s="615">
        <v>0.37206000000000006</v>
      </c>
      <c r="J178" s="615">
        <v>0.36070999999999986</v>
      </c>
      <c r="K178" s="615">
        <v>0.3539199999999999</v>
      </c>
      <c r="L178" s="615">
        <v>0.35555000000000003</v>
      </c>
      <c r="M178" s="615">
        <v>0.36305000000000009</v>
      </c>
      <c r="N178" s="615">
        <v>0.36331999999999998</v>
      </c>
      <c r="O178" s="615">
        <v>0.35785</v>
      </c>
      <c r="P178" s="615">
        <v>0.35192000000000012</v>
      </c>
      <c r="Q178" s="615">
        <v>0.36718000000000006</v>
      </c>
      <c r="R178" s="615">
        <v>0.33750999999999998</v>
      </c>
      <c r="S178" s="615">
        <v>0.32294</v>
      </c>
      <c r="T178" s="615">
        <v>0.30330000000000001</v>
      </c>
      <c r="U178" s="615">
        <v>0.30731000000000008</v>
      </c>
      <c r="V178" s="615">
        <v>0.29791000000000001</v>
      </c>
      <c r="W178" s="329"/>
      <c r="X178" s="196"/>
      <c r="Y178" s="619">
        <v>0.31379000000000001</v>
      </c>
      <c r="Z178" s="197" t="str">
        <f t="shared" si="17"/>
        <v/>
      </c>
      <c r="AA178" s="329"/>
      <c r="AB178" s="619">
        <v>4.267E-2</v>
      </c>
      <c r="AC178" s="197" t="str">
        <f t="shared" si="18"/>
        <v/>
      </c>
      <c r="AD178" s="329"/>
      <c r="AE178" s="400">
        <f t="shared" si="20"/>
        <v>0.35646</v>
      </c>
      <c r="AF178" s="197" t="str">
        <f t="shared" si="19"/>
        <v/>
      </c>
      <c r="AG178" s="329"/>
      <c r="AH178" s="605">
        <v>1</v>
      </c>
      <c r="AI178" s="605">
        <v>0</v>
      </c>
      <c r="AJ178" s="534"/>
      <c r="AK178" s="605">
        <v>0.25055803486198447</v>
      </c>
      <c r="AL178" s="605">
        <v>0</v>
      </c>
    </row>
    <row r="179" spans="2:38">
      <c r="B179" s="186" t="s">
        <v>589</v>
      </c>
      <c r="C179" s="615" t="s">
        <v>291</v>
      </c>
      <c r="D179" s="615" t="s">
        <v>291</v>
      </c>
      <c r="E179" s="615">
        <v>8.5849999999999982E-2</v>
      </c>
      <c r="F179" s="615">
        <v>9.8310000000000008E-2</v>
      </c>
      <c r="G179" s="615">
        <v>8.7199999999999944E-2</v>
      </c>
      <c r="H179" s="615">
        <v>8.4139999999999993E-2</v>
      </c>
      <c r="I179" s="615">
        <v>8.660000000000001E-2</v>
      </c>
      <c r="J179" s="615">
        <v>9.3659999999999966E-2</v>
      </c>
      <c r="K179" s="615">
        <v>9.0189999999999992E-2</v>
      </c>
      <c r="L179" s="615">
        <v>9.3049999999999966E-2</v>
      </c>
      <c r="M179" s="615">
        <v>9.2960000000000043E-2</v>
      </c>
      <c r="N179" s="615">
        <v>9.6929999999999961E-2</v>
      </c>
      <c r="O179" s="615">
        <v>9.6389999999999976E-2</v>
      </c>
      <c r="P179" s="615">
        <v>0.10228999999999999</v>
      </c>
      <c r="Q179" s="615">
        <v>9.9780000000000091E-2</v>
      </c>
      <c r="R179" s="615">
        <v>0.10055999999999998</v>
      </c>
      <c r="S179" s="615">
        <v>9.8040000000000016E-2</v>
      </c>
      <c r="T179" s="615">
        <v>9.6299999999999941E-2</v>
      </c>
      <c r="U179" s="615">
        <v>8.763999999999994E-2</v>
      </c>
      <c r="V179" s="615">
        <v>8.5100000000000064E-2</v>
      </c>
      <c r="W179" s="329"/>
      <c r="X179" s="196"/>
      <c r="Y179" s="619">
        <v>9.3530000000000002E-2</v>
      </c>
      <c r="Z179" s="197" t="str">
        <f t="shared" si="17"/>
        <v/>
      </c>
      <c r="AA179" s="329"/>
      <c r="AB179" s="619">
        <v>1.272E-2</v>
      </c>
      <c r="AC179" s="197" t="str">
        <f t="shared" si="18"/>
        <v/>
      </c>
      <c r="AD179" s="329"/>
      <c r="AE179" s="400">
        <f t="shared" si="20"/>
        <v>0.10625</v>
      </c>
      <c r="AF179" s="197" t="str">
        <f t="shared" si="19"/>
        <v/>
      </c>
      <c r="AG179" s="329"/>
      <c r="AH179" s="605">
        <v>1</v>
      </c>
      <c r="AI179" s="605">
        <v>0</v>
      </c>
      <c r="AJ179" s="534"/>
      <c r="AK179" s="605">
        <v>0.11154008990294009</v>
      </c>
      <c r="AL179" s="605">
        <v>0</v>
      </c>
    </row>
    <row r="180" spans="2:38">
      <c r="B180" s="186" t="s">
        <v>729</v>
      </c>
      <c r="C180" s="615">
        <v>2.7309999999999945E-2</v>
      </c>
      <c r="D180" s="615">
        <v>2.7190000000000047E-2</v>
      </c>
      <c r="E180" s="615">
        <v>2.6719999999999966E-2</v>
      </c>
      <c r="F180" s="615">
        <v>2.7240000000000042E-2</v>
      </c>
      <c r="G180" s="615">
        <v>2.7100000000000013E-2</v>
      </c>
      <c r="H180" s="615">
        <v>2.7209999999999956E-2</v>
      </c>
      <c r="I180" s="615">
        <v>2.7370000000000005E-2</v>
      </c>
      <c r="J180" s="615">
        <v>2.7160000000000073E-2</v>
      </c>
      <c r="K180" s="615">
        <v>2.5279999999999969E-2</v>
      </c>
      <c r="L180" s="615">
        <v>2.5349999999999984E-2</v>
      </c>
      <c r="M180" s="615">
        <v>2.5310000000000055E-2</v>
      </c>
      <c r="N180" s="615">
        <v>2.5410000000000044E-2</v>
      </c>
      <c r="O180" s="615">
        <v>2.7430000000000065E-2</v>
      </c>
      <c r="P180" s="615">
        <v>2.7189999999999936E-2</v>
      </c>
      <c r="Q180" s="615">
        <v>2.6540000000000008E-2</v>
      </c>
      <c r="R180" s="615">
        <v>2.5429999999999953E-2</v>
      </c>
      <c r="S180" s="615">
        <v>2.2800000000000042E-2</v>
      </c>
      <c r="T180" s="615">
        <v>2.3249999999999993E-2</v>
      </c>
      <c r="U180" s="615">
        <v>1.7820000000000058E-2</v>
      </c>
      <c r="V180" s="615">
        <v>2.6929999999999898E-2</v>
      </c>
      <c r="W180" s="329"/>
      <c r="X180" s="196"/>
      <c r="Y180" s="619">
        <v>2.325E-2</v>
      </c>
      <c r="Z180" s="197" t="str">
        <f t="shared" si="17"/>
        <v/>
      </c>
      <c r="AA180" s="329"/>
      <c r="AB180" s="619">
        <v>3.16E-3</v>
      </c>
      <c r="AC180" s="197" t="str">
        <f t="shared" si="18"/>
        <v/>
      </c>
      <c r="AD180" s="329"/>
      <c r="AE180" s="400">
        <f t="shared" si="20"/>
        <v>2.6409999999999999E-2</v>
      </c>
      <c r="AF180" s="197" t="str">
        <f t="shared" si="19"/>
        <v/>
      </c>
      <c r="AG180" s="329"/>
      <c r="AH180" s="605">
        <v>1</v>
      </c>
      <c r="AI180" s="605">
        <v>0</v>
      </c>
      <c r="AJ180" s="534"/>
      <c r="AK180" s="605">
        <v>3.0486745840992237E-2</v>
      </c>
      <c r="AL180" s="605">
        <v>0</v>
      </c>
    </row>
    <row r="181" spans="2:38">
      <c r="B181" s="186" t="s">
        <v>590</v>
      </c>
      <c r="C181" s="615">
        <v>2.1890000000000021E-2</v>
      </c>
      <c r="D181" s="615">
        <v>2.141000000000004E-2</v>
      </c>
      <c r="E181" s="615">
        <v>2.1710000000000007E-2</v>
      </c>
      <c r="F181" s="615">
        <v>2.0760000000000001E-2</v>
      </c>
      <c r="G181" s="615">
        <v>2.1649999999999947E-2</v>
      </c>
      <c r="H181" s="615">
        <v>2.0699999999999996E-2</v>
      </c>
      <c r="I181" s="615">
        <v>2.0560000000000023E-2</v>
      </c>
      <c r="J181" s="615">
        <v>1.9820000000000004E-2</v>
      </c>
      <c r="K181" s="615">
        <v>1.9210000000000005E-2</v>
      </c>
      <c r="L181" s="615">
        <v>1.9999999999999962E-2</v>
      </c>
      <c r="M181" s="615">
        <v>2.0189999999999986E-2</v>
      </c>
      <c r="N181" s="615">
        <v>2.021999999999996E-2</v>
      </c>
      <c r="O181" s="615">
        <v>2.1270000000000011E-2</v>
      </c>
      <c r="P181" s="615">
        <v>2.2390000000000021E-2</v>
      </c>
      <c r="Q181" s="615">
        <v>2.1520000000000039E-2</v>
      </c>
      <c r="R181" s="615">
        <v>2.1820000000000006E-2</v>
      </c>
      <c r="S181" s="615">
        <v>2.1199999999999997E-2</v>
      </c>
      <c r="T181" s="615">
        <v>2.2639999999999993E-2</v>
      </c>
      <c r="U181" s="615">
        <v>2.3110000000000019E-2</v>
      </c>
      <c r="V181" s="615">
        <v>2.2260000000000002E-2</v>
      </c>
      <c r="W181" s="329"/>
      <c r="X181" s="196"/>
      <c r="Y181" s="619">
        <v>2.2210000000000001E-2</v>
      </c>
      <c r="Z181" s="197" t="str">
        <f t="shared" si="17"/>
        <v/>
      </c>
      <c r="AA181" s="329"/>
      <c r="AB181" s="619">
        <v>3.0200000000000001E-3</v>
      </c>
      <c r="AC181" s="197" t="str">
        <f t="shared" si="18"/>
        <v/>
      </c>
      <c r="AD181" s="329"/>
      <c r="AE181" s="400">
        <f t="shared" si="20"/>
        <v>2.5229999999999999E-2</v>
      </c>
      <c r="AF181" s="197" t="str">
        <f t="shared" si="19"/>
        <v/>
      </c>
      <c r="AG181" s="329"/>
      <c r="AH181" s="605">
        <v>0.99368606176438612</v>
      </c>
      <c r="AI181" s="605">
        <v>6.3139382356138807E-3</v>
      </c>
      <c r="AJ181" s="534"/>
      <c r="AK181" s="605">
        <v>4.9421432232727283E-2</v>
      </c>
      <c r="AL181" s="605">
        <v>0</v>
      </c>
    </row>
    <row r="182" spans="2:38">
      <c r="B182" s="186" t="s">
        <v>1292</v>
      </c>
      <c r="C182" s="615" t="s">
        <v>291</v>
      </c>
      <c r="D182" s="615" t="s">
        <v>291</v>
      </c>
      <c r="E182" s="615">
        <v>1.9209999999999949E-2</v>
      </c>
      <c r="F182" s="615">
        <v>1.7879999999999896E-2</v>
      </c>
      <c r="G182" s="615">
        <v>1.7970000000000041E-2</v>
      </c>
      <c r="H182" s="615">
        <v>1.702999999999999E-2</v>
      </c>
      <c r="I182" s="615">
        <v>1.8419999999999992E-2</v>
      </c>
      <c r="J182" s="615">
        <v>1.9749999999999934E-2</v>
      </c>
      <c r="K182" s="615">
        <v>1.7680000000000029E-2</v>
      </c>
      <c r="L182" s="615">
        <v>1.9550000000000067E-2</v>
      </c>
      <c r="M182" s="615">
        <v>2.0649999999999946E-2</v>
      </c>
      <c r="N182" s="615">
        <v>2.0619999999999972E-2</v>
      </c>
      <c r="O182" s="615">
        <v>2.0100000000000007E-2</v>
      </c>
      <c r="P182" s="615">
        <v>1.9179999999999975E-2</v>
      </c>
      <c r="Q182" s="615">
        <v>1.8699999999999939E-2</v>
      </c>
      <c r="R182" s="615">
        <v>1.8789999999999973E-2</v>
      </c>
      <c r="S182" s="615">
        <v>1.9710000000000005E-2</v>
      </c>
      <c r="T182" s="615">
        <v>1.7900000000000027E-2</v>
      </c>
      <c r="U182" s="615">
        <v>1.7739999999999978E-2</v>
      </c>
      <c r="V182" s="615">
        <v>1.977000000000001E-2</v>
      </c>
      <c r="W182" s="329"/>
      <c r="X182" s="196"/>
      <c r="Y182" s="619">
        <v>1.8780000000000002E-2</v>
      </c>
      <c r="Z182" s="197" t="str">
        <f t="shared" si="17"/>
        <v/>
      </c>
      <c r="AA182" s="329"/>
      <c r="AB182" s="619">
        <v>2.5500000000000002E-3</v>
      </c>
      <c r="AC182" s="197" t="str">
        <f t="shared" si="18"/>
        <v/>
      </c>
      <c r="AD182" s="329"/>
      <c r="AE182" s="400">
        <f t="shared" si="20"/>
        <v>2.1329999999999998E-2</v>
      </c>
      <c r="AF182" s="197" t="str">
        <f t="shared" si="19"/>
        <v/>
      </c>
      <c r="AG182" s="329"/>
      <c r="AH182" s="605">
        <v>0.88671436427162698</v>
      </c>
      <c r="AI182" s="605">
        <v>0.11328563572837302</v>
      </c>
      <c r="AJ182" s="534"/>
      <c r="AK182" s="605">
        <v>3.8064560014683203E-2</v>
      </c>
      <c r="AL182" s="605">
        <v>2.237699332920173E-2</v>
      </c>
    </row>
    <row r="183" spans="2:38">
      <c r="B183" s="186" t="s">
        <v>591</v>
      </c>
      <c r="C183" s="615" t="s">
        <v>291</v>
      </c>
      <c r="D183" s="615" t="s">
        <v>291</v>
      </c>
      <c r="E183" s="615">
        <v>2.4469999999999992E-2</v>
      </c>
      <c r="F183" s="615">
        <v>2.3510000000000031E-2</v>
      </c>
      <c r="G183" s="615">
        <v>2.1509999999999918E-2</v>
      </c>
      <c r="H183" s="615">
        <v>2.1409999999999929E-2</v>
      </c>
      <c r="I183" s="615">
        <v>2.1479999999999944E-2</v>
      </c>
      <c r="J183" s="615">
        <v>1.9069999999999976E-2</v>
      </c>
      <c r="K183" s="615">
        <v>2.0670000000000077E-2</v>
      </c>
      <c r="L183" s="615">
        <v>1.9940000000000013E-2</v>
      </c>
      <c r="M183" s="615">
        <v>1.9459999999999977E-2</v>
      </c>
      <c r="N183" s="615">
        <v>2.0449999999999968E-2</v>
      </c>
      <c r="O183" s="615">
        <v>2.2349999999999981E-2</v>
      </c>
      <c r="P183" s="615">
        <v>2.0110000000000072E-2</v>
      </c>
      <c r="Q183" s="615">
        <v>2.1989999999999954E-2</v>
      </c>
      <c r="R183" s="615">
        <v>2.7289999999999925E-2</v>
      </c>
      <c r="S183" s="615">
        <v>8.539999999999992E-3</v>
      </c>
      <c r="T183" s="615">
        <v>1.1579999999999924E-2</v>
      </c>
      <c r="U183" s="615">
        <v>1.8640000000000101E-2</v>
      </c>
      <c r="V183" s="615">
        <v>2.6870000000000061E-2</v>
      </c>
      <c r="W183" s="329"/>
      <c r="X183" s="196"/>
      <c r="Y183" s="619">
        <v>1.8579999999999999E-2</v>
      </c>
      <c r="Z183" s="197" t="str">
        <f t="shared" si="17"/>
        <v/>
      </c>
      <c r="AA183" s="329"/>
      <c r="AB183" s="619">
        <v>2.5300000000000001E-3</v>
      </c>
      <c r="AC183" s="197" t="str">
        <f t="shared" si="18"/>
        <v/>
      </c>
      <c r="AD183" s="329"/>
      <c r="AE183" s="400">
        <f t="shared" si="20"/>
        <v>2.111E-2</v>
      </c>
      <c r="AF183" s="197" t="str">
        <f t="shared" si="19"/>
        <v/>
      </c>
      <c r="AG183" s="329"/>
      <c r="AH183" s="605">
        <v>1</v>
      </c>
      <c r="AI183" s="605">
        <v>0</v>
      </c>
      <c r="AJ183" s="534"/>
      <c r="AK183" s="605">
        <v>2.8607537734671597E-2</v>
      </c>
      <c r="AL183" s="605">
        <v>0</v>
      </c>
    </row>
    <row r="184" spans="2:38">
      <c r="B184" s="186" t="s">
        <v>592</v>
      </c>
      <c r="C184" s="615">
        <v>0.11471000000000009</v>
      </c>
      <c r="D184" s="615">
        <v>0.11829000000000001</v>
      </c>
      <c r="E184" s="615">
        <v>0.11289000000000005</v>
      </c>
      <c r="F184" s="615">
        <v>0.11389000000000005</v>
      </c>
      <c r="G184" s="615">
        <v>0.12387999999999999</v>
      </c>
      <c r="H184" s="615">
        <v>0.11246</v>
      </c>
      <c r="I184" s="615">
        <v>0.11143000000000003</v>
      </c>
      <c r="J184" s="615">
        <v>0.11613000000000007</v>
      </c>
      <c r="K184" s="615">
        <v>0.11990999999999996</v>
      </c>
      <c r="L184" s="615">
        <v>0.11511000000000005</v>
      </c>
      <c r="M184" s="615">
        <v>0.11682000000000003</v>
      </c>
      <c r="N184" s="615">
        <v>0.11721999999999999</v>
      </c>
      <c r="O184" s="615">
        <v>0.11661999999999995</v>
      </c>
      <c r="P184" s="615">
        <v>0.11923000000000006</v>
      </c>
      <c r="Q184" s="615">
        <v>0.10347000000000001</v>
      </c>
      <c r="R184" s="615">
        <v>0.10905999999999993</v>
      </c>
      <c r="S184" s="615">
        <v>0.10133999999999999</v>
      </c>
      <c r="T184" s="615">
        <v>0.10232000000000002</v>
      </c>
      <c r="U184" s="615">
        <v>9.2480000000000062E-2</v>
      </c>
      <c r="V184" s="615">
        <v>9.6050000000000024E-2</v>
      </c>
      <c r="W184" s="329"/>
      <c r="X184" s="196"/>
      <c r="Y184" s="619">
        <v>0.10025000000000001</v>
      </c>
      <c r="Z184" s="197" t="str">
        <f t="shared" si="17"/>
        <v/>
      </c>
      <c r="AA184" s="329"/>
      <c r="AB184" s="619">
        <v>1.363E-2</v>
      </c>
      <c r="AC184" s="197" t="str">
        <f t="shared" si="18"/>
        <v/>
      </c>
      <c r="AD184" s="329"/>
      <c r="AE184" s="400">
        <f t="shared" si="20"/>
        <v>0.11388</v>
      </c>
      <c r="AF184" s="197" t="str">
        <f t="shared" si="19"/>
        <v/>
      </c>
      <c r="AG184" s="329"/>
      <c r="AH184" s="605">
        <v>1</v>
      </c>
      <c r="AI184" s="605">
        <v>0</v>
      </c>
      <c r="AJ184" s="534"/>
      <c r="AK184" s="605">
        <v>0.17543544503281713</v>
      </c>
      <c r="AL184" s="605">
        <v>0</v>
      </c>
    </row>
    <row r="185" spans="2:38">
      <c r="B185" s="186" t="s">
        <v>593</v>
      </c>
      <c r="C185" s="615">
        <v>8.8999999999999913E-3</v>
      </c>
      <c r="D185" s="615">
        <v>9.6499999999999919E-3</v>
      </c>
      <c r="E185" s="615">
        <v>1.2419999999999987E-2</v>
      </c>
      <c r="F185" s="615">
        <v>9.9299999999999944E-3</v>
      </c>
      <c r="G185" s="615">
        <v>8.0400000000000055E-3</v>
      </c>
      <c r="H185" s="615">
        <v>7.2099999999999942E-3</v>
      </c>
      <c r="I185" s="615">
        <v>9.1400000000000092E-3</v>
      </c>
      <c r="J185" s="615">
        <v>1.3089999999999991E-2</v>
      </c>
      <c r="K185" s="615">
        <v>1.1630000000000001E-2</v>
      </c>
      <c r="L185" s="615">
        <v>1.4119999999999994E-2</v>
      </c>
      <c r="M185" s="615">
        <v>1.3239999999999974E-2</v>
      </c>
      <c r="N185" s="615">
        <v>1.6740000000000005E-2</v>
      </c>
      <c r="O185" s="615">
        <v>1.4319999999999999E-2</v>
      </c>
      <c r="P185" s="615">
        <v>1.7389999999999989E-2</v>
      </c>
      <c r="Q185" s="615">
        <v>1.5990000000000004E-2</v>
      </c>
      <c r="R185" s="615">
        <v>1.912999999999998E-2</v>
      </c>
      <c r="S185" s="615">
        <v>1.8720000000000014E-2</v>
      </c>
      <c r="T185" s="615">
        <v>1.5690000000000009E-2</v>
      </c>
      <c r="U185" s="615">
        <v>1.8030000000000018E-2</v>
      </c>
      <c r="V185" s="615">
        <v>1.3789999999999997E-2</v>
      </c>
      <c r="W185" s="329"/>
      <c r="X185" s="196"/>
      <c r="Y185" s="619">
        <v>1.7069999999999998E-2</v>
      </c>
      <c r="Z185" s="197" t="str">
        <f t="shared" si="17"/>
        <v/>
      </c>
      <c r="AA185" s="329"/>
      <c r="AB185" s="619">
        <v>2.32E-3</v>
      </c>
      <c r="AC185" s="197" t="str">
        <f t="shared" si="18"/>
        <v/>
      </c>
      <c r="AD185" s="329"/>
      <c r="AE185" s="400">
        <f t="shared" si="20"/>
        <v>1.9390000000000001E-2</v>
      </c>
      <c r="AF185" s="197" t="str">
        <f t="shared" si="19"/>
        <v/>
      </c>
      <c r="AG185" s="329"/>
      <c r="AH185" s="605">
        <v>0.99197563155974855</v>
      </c>
      <c r="AI185" s="605">
        <v>8.0243684402514504E-3</v>
      </c>
      <c r="AJ185" s="534"/>
      <c r="AK185" s="605">
        <v>7.6180254219128649E-2</v>
      </c>
      <c r="AL185" s="605">
        <v>0</v>
      </c>
    </row>
    <row r="186" spans="2:38">
      <c r="B186" s="186" t="s">
        <v>594</v>
      </c>
      <c r="C186" s="615">
        <v>3.5000000000000005E-4</v>
      </c>
      <c r="D186" s="615">
        <v>4.6999999999999993E-4</v>
      </c>
      <c r="E186" s="615">
        <v>4.0000000000000018E-4</v>
      </c>
      <c r="F186" s="615">
        <v>4.3000000000000069E-4</v>
      </c>
      <c r="G186" s="615">
        <v>5.4000000000000055E-4</v>
      </c>
      <c r="H186" s="615">
        <v>4.6000000000000034E-4</v>
      </c>
      <c r="I186" s="615">
        <v>6.4000000000000081E-4</v>
      </c>
      <c r="J186" s="615">
        <v>5.7000000000000019E-4</v>
      </c>
      <c r="K186" s="615">
        <v>5.600000000000006E-4</v>
      </c>
      <c r="L186" s="615">
        <v>6.1999999999999989E-4</v>
      </c>
      <c r="M186" s="615">
        <v>4.1999999999999937E-4</v>
      </c>
      <c r="N186" s="615">
        <v>5.9999999999999984E-4</v>
      </c>
      <c r="O186" s="615">
        <v>5.3999999999999968E-4</v>
      </c>
      <c r="P186" s="615">
        <v>8.5999999999999965E-4</v>
      </c>
      <c r="Q186" s="615">
        <v>7.4000000000000107E-4</v>
      </c>
      <c r="R186" s="615">
        <v>5.0000000000000044E-4</v>
      </c>
      <c r="S186" s="615">
        <v>6.6E-4</v>
      </c>
      <c r="T186" s="615">
        <v>6.8999999999999964E-4</v>
      </c>
      <c r="U186" s="615">
        <v>5.9000000000000025E-4</v>
      </c>
      <c r="V186" s="615">
        <v>1.6900000000000005E-3</v>
      </c>
      <c r="W186" s="329"/>
      <c r="X186" s="196"/>
      <c r="Y186" s="619">
        <v>8.3000000000000001E-4</v>
      </c>
      <c r="Z186" s="197" t="str">
        <f t="shared" si="17"/>
        <v/>
      </c>
      <c r="AA186" s="329"/>
      <c r="AB186" s="619">
        <v>1.1E-4</v>
      </c>
      <c r="AC186" s="197" t="str">
        <f t="shared" si="18"/>
        <v/>
      </c>
      <c r="AD186" s="329"/>
      <c r="AE186" s="400">
        <f t="shared" si="20"/>
        <v>9.3999999999999997E-4</v>
      </c>
      <c r="AF186" s="197" t="str">
        <f t="shared" si="19"/>
        <v/>
      </c>
      <c r="AG186" s="329"/>
      <c r="AH186" s="605">
        <v>0.97117875863829661</v>
      </c>
      <c r="AI186" s="605">
        <v>2.8821241361703387E-2</v>
      </c>
      <c r="AJ186" s="534"/>
      <c r="AK186" s="605">
        <v>8.4420834802933969E-2</v>
      </c>
      <c r="AL186" s="605">
        <v>0.12710552601168748</v>
      </c>
    </row>
    <row r="187" spans="2:38">
      <c r="B187" s="186" t="s">
        <v>595</v>
      </c>
      <c r="C187" s="615" t="s">
        <v>291</v>
      </c>
      <c r="D187" s="615" t="s">
        <v>291</v>
      </c>
      <c r="E187" s="615">
        <v>0.13508000000000003</v>
      </c>
      <c r="F187" s="615">
        <v>0.13199999999999995</v>
      </c>
      <c r="G187" s="615">
        <v>0.13438000000000005</v>
      </c>
      <c r="H187" s="615">
        <v>0.13911000000000001</v>
      </c>
      <c r="I187" s="615">
        <v>0.15206999999999998</v>
      </c>
      <c r="J187" s="615">
        <v>0.15588000000000007</v>
      </c>
      <c r="K187" s="615">
        <v>0.14135000000000003</v>
      </c>
      <c r="L187" s="615">
        <v>0.16072000000000003</v>
      </c>
      <c r="M187" s="615">
        <v>0.16470999999999997</v>
      </c>
      <c r="N187" s="615">
        <v>0.15905000000000002</v>
      </c>
      <c r="O187" s="615">
        <v>0.15214</v>
      </c>
      <c r="P187" s="615">
        <v>0.12737000000000004</v>
      </c>
      <c r="Q187" s="615">
        <v>0.13648999999999994</v>
      </c>
      <c r="R187" s="615">
        <v>0.12797000000000003</v>
      </c>
      <c r="S187" s="615">
        <v>0.12509999999999999</v>
      </c>
      <c r="T187" s="615">
        <v>0.10965999999999998</v>
      </c>
      <c r="U187" s="615">
        <v>0.12299999999999994</v>
      </c>
      <c r="V187" s="615">
        <v>0.11570999999999998</v>
      </c>
      <c r="W187" s="329"/>
      <c r="X187" s="196"/>
      <c r="Y187" s="619">
        <v>0.12028999999999999</v>
      </c>
      <c r="Z187" s="197" t="str">
        <f t="shared" si="17"/>
        <v/>
      </c>
      <c r="AA187" s="329"/>
      <c r="AB187" s="619">
        <v>1.636E-2</v>
      </c>
      <c r="AC187" s="197" t="str">
        <f t="shared" si="18"/>
        <v/>
      </c>
      <c r="AD187" s="329"/>
      <c r="AE187" s="400">
        <f t="shared" si="20"/>
        <v>0.13664999999999999</v>
      </c>
      <c r="AF187" s="197" t="str">
        <f t="shared" si="19"/>
        <v/>
      </c>
      <c r="AG187" s="329"/>
      <c r="AH187" s="605">
        <v>1</v>
      </c>
      <c r="AI187" s="605">
        <v>0</v>
      </c>
      <c r="AJ187" s="534"/>
      <c r="AK187" s="605">
        <v>0.22050896365601225</v>
      </c>
      <c r="AL187" s="605">
        <v>0</v>
      </c>
    </row>
    <row r="188" spans="2:38">
      <c r="B188" s="186" t="s">
        <v>596</v>
      </c>
      <c r="C188" s="615" t="s">
        <v>291</v>
      </c>
      <c r="D188" s="615" t="s">
        <v>291</v>
      </c>
      <c r="E188" s="615">
        <v>6.9089999999999985E-2</v>
      </c>
      <c r="F188" s="615">
        <v>6.7849999999999966E-2</v>
      </c>
      <c r="G188" s="615">
        <v>7.074999999999998E-2</v>
      </c>
      <c r="H188" s="615">
        <v>7.4940000000000007E-2</v>
      </c>
      <c r="I188" s="615">
        <v>7.735000000000003E-2</v>
      </c>
      <c r="J188" s="615">
        <v>8.1199999999999939E-2</v>
      </c>
      <c r="K188" s="615">
        <v>8.2609999999999961E-2</v>
      </c>
      <c r="L188" s="615">
        <v>7.3990000000000056E-2</v>
      </c>
      <c r="M188" s="615">
        <v>8.1039999999999945E-2</v>
      </c>
      <c r="N188" s="615">
        <v>7.8660000000000008E-2</v>
      </c>
      <c r="O188" s="615">
        <v>7.3699999999999932E-2</v>
      </c>
      <c r="P188" s="615">
        <v>7.4209999999999998E-2</v>
      </c>
      <c r="Q188" s="615">
        <v>7.4149999999999994E-2</v>
      </c>
      <c r="R188" s="615">
        <v>7.4620000000000075E-2</v>
      </c>
      <c r="S188" s="615">
        <v>6.5269999999999995E-2</v>
      </c>
      <c r="T188" s="615">
        <v>7.0979999999999988E-2</v>
      </c>
      <c r="U188" s="615">
        <v>7.5979999999999992E-2</v>
      </c>
      <c r="V188" s="615">
        <v>7.0450000000000068E-2</v>
      </c>
      <c r="W188" s="329"/>
      <c r="X188" s="196"/>
      <c r="Y188" s="619">
        <v>7.1459999999999996E-2</v>
      </c>
      <c r="Z188" s="197" t="str">
        <f t="shared" si="17"/>
        <v/>
      </c>
      <c r="AA188" s="329"/>
      <c r="AB188" s="619">
        <v>9.7199999999999995E-3</v>
      </c>
      <c r="AC188" s="197" t="str">
        <f t="shared" si="18"/>
        <v/>
      </c>
      <c r="AD188" s="329"/>
      <c r="AE188" s="400">
        <f t="shared" si="20"/>
        <v>8.1180000000000002E-2</v>
      </c>
      <c r="AF188" s="197" t="str">
        <f t="shared" si="19"/>
        <v/>
      </c>
      <c r="AG188" s="329"/>
      <c r="AH188" s="605">
        <v>1</v>
      </c>
      <c r="AI188" s="605">
        <v>0</v>
      </c>
      <c r="AJ188" s="534"/>
      <c r="AK188" s="605">
        <v>0.13242447801623708</v>
      </c>
      <c r="AL188" s="605">
        <v>0</v>
      </c>
    </row>
    <row r="189" spans="2:38">
      <c r="B189" s="186" t="s">
        <v>597</v>
      </c>
      <c r="C189" s="615" t="s">
        <v>291</v>
      </c>
      <c r="D189" s="615" t="s">
        <v>291</v>
      </c>
      <c r="E189" s="615">
        <v>2.8090000000000004E-2</v>
      </c>
      <c r="F189" s="615">
        <v>2.5600000000000012E-2</v>
      </c>
      <c r="G189" s="615">
        <v>2.6029999999999998E-2</v>
      </c>
      <c r="H189" s="615">
        <v>2.5650000000000006E-2</v>
      </c>
      <c r="I189" s="615">
        <v>3.0069999999999986E-2</v>
      </c>
      <c r="J189" s="615">
        <v>2.8870000000000007E-2</v>
      </c>
      <c r="K189" s="615">
        <v>2.8700000000000003E-2</v>
      </c>
      <c r="L189" s="615">
        <v>2.8750000000000053E-2</v>
      </c>
      <c r="M189" s="615">
        <v>2.8210000000000013E-2</v>
      </c>
      <c r="N189" s="615">
        <v>2.8270000000000017E-2</v>
      </c>
      <c r="O189" s="615">
        <v>2.8719999999999968E-2</v>
      </c>
      <c r="P189" s="615">
        <v>2.8960000000000041E-2</v>
      </c>
      <c r="Q189" s="615">
        <v>2.8539999999999954E-2</v>
      </c>
      <c r="R189" s="615">
        <v>2.2529999999999994E-2</v>
      </c>
      <c r="S189" s="615">
        <v>3.5340000000000038E-2</v>
      </c>
      <c r="T189" s="615">
        <v>3.4519999999999995E-2</v>
      </c>
      <c r="U189" s="615">
        <v>3.5759999999999958E-2</v>
      </c>
      <c r="V189" s="615">
        <v>3.6090000000000011E-2</v>
      </c>
      <c r="W189" s="329"/>
      <c r="X189" s="196"/>
      <c r="Y189" s="619">
        <v>3.2849999999999997E-2</v>
      </c>
      <c r="Z189" s="197" t="str">
        <f t="shared" si="17"/>
        <v/>
      </c>
      <c r="AA189" s="329"/>
      <c r="AB189" s="619">
        <v>4.47E-3</v>
      </c>
      <c r="AC189" s="197" t="str">
        <f t="shared" si="18"/>
        <v/>
      </c>
      <c r="AD189" s="329"/>
      <c r="AE189" s="400">
        <f t="shared" si="20"/>
        <v>3.7319999999999999E-2</v>
      </c>
      <c r="AF189" s="197" t="str">
        <f t="shared" si="19"/>
        <v/>
      </c>
      <c r="AG189" s="329"/>
      <c r="AH189" s="605">
        <v>0.3748638198381905</v>
      </c>
      <c r="AI189" s="605">
        <v>0.6251361801618095</v>
      </c>
      <c r="AJ189" s="534"/>
      <c r="AK189" s="605">
        <v>0.13593244123861023</v>
      </c>
      <c r="AL189" s="605">
        <v>7.0064727513752117E-2</v>
      </c>
    </row>
    <row r="190" spans="2:38">
      <c r="B190" s="186" t="s">
        <v>730</v>
      </c>
      <c r="C190" s="615" t="s">
        <v>291</v>
      </c>
      <c r="D190" s="615" t="s">
        <v>291</v>
      </c>
      <c r="E190" s="615">
        <v>7.3339999999999961E-2</v>
      </c>
      <c r="F190" s="615">
        <v>7.3890000000000011E-2</v>
      </c>
      <c r="G190" s="615">
        <v>7.3409999999999975E-2</v>
      </c>
      <c r="H190" s="615">
        <v>7.3339999999999961E-2</v>
      </c>
      <c r="I190" s="615">
        <v>7.2169999999999956E-2</v>
      </c>
      <c r="J190" s="615">
        <v>7.2779999999999956E-2</v>
      </c>
      <c r="K190" s="615">
        <v>7.3340000000000072E-2</v>
      </c>
      <c r="L190" s="615">
        <v>7.3039999999999994E-2</v>
      </c>
      <c r="M190" s="615">
        <v>7.2610000000000063E-2</v>
      </c>
      <c r="N190" s="615">
        <v>7.009999999999994E-2</v>
      </c>
      <c r="O190" s="615">
        <v>6.7689999999999917E-2</v>
      </c>
      <c r="P190" s="615">
        <v>6.6459999999999964E-2</v>
      </c>
      <c r="Q190" s="615">
        <v>6.7989999999999995E-2</v>
      </c>
      <c r="R190" s="615">
        <v>0.10187999999999997</v>
      </c>
      <c r="S190" s="615">
        <v>6.3439999999999941E-2</v>
      </c>
      <c r="T190" s="615">
        <v>7.1649999999999991E-2</v>
      </c>
      <c r="U190" s="615">
        <v>7.5579999999999981E-2</v>
      </c>
      <c r="V190" s="615">
        <v>7.4150000000000049E-2</v>
      </c>
      <c r="W190" s="329"/>
      <c r="X190" s="196"/>
      <c r="Y190" s="619">
        <v>7.7340000000000006E-2</v>
      </c>
      <c r="Z190" s="197" t="str">
        <f t="shared" si="17"/>
        <v/>
      </c>
      <c r="AA190" s="329"/>
      <c r="AB190" s="619">
        <v>1.052E-2</v>
      </c>
      <c r="AC190" s="197" t="str">
        <f t="shared" si="18"/>
        <v/>
      </c>
      <c r="AD190" s="329"/>
      <c r="AE190" s="400">
        <f t="shared" si="20"/>
        <v>8.7859999999999994E-2</v>
      </c>
      <c r="AF190" s="197" t="str">
        <f t="shared" si="19"/>
        <v/>
      </c>
      <c r="AG190" s="329"/>
      <c r="AH190" s="605">
        <v>1</v>
      </c>
      <c r="AI190" s="605">
        <v>0</v>
      </c>
      <c r="AJ190" s="534"/>
      <c r="AK190" s="605">
        <v>9.4277269312718986E-2</v>
      </c>
      <c r="AL190" s="605">
        <v>0</v>
      </c>
    </row>
    <row r="191" spans="2:38">
      <c r="B191" s="186" t="s">
        <v>292</v>
      </c>
      <c r="C191" s="615" t="s">
        <v>291</v>
      </c>
      <c r="D191" s="615" t="s">
        <v>291</v>
      </c>
      <c r="E191" s="615">
        <v>5.869000000000002E-2</v>
      </c>
      <c r="F191" s="615">
        <v>7.0049999999999946E-2</v>
      </c>
      <c r="G191" s="615">
        <v>6.6729999999999956E-2</v>
      </c>
      <c r="H191" s="615">
        <v>6.3910000000000022E-2</v>
      </c>
      <c r="I191" s="615">
        <v>6.0899999999999954E-2</v>
      </c>
      <c r="J191" s="615">
        <v>5.3350000000000009E-2</v>
      </c>
      <c r="K191" s="615">
        <v>5.1059999999999994E-2</v>
      </c>
      <c r="L191" s="615">
        <v>5.2730000000000055E-2</v>
      </c>
      <c r="M191" s="615">
        <v>5.3159999999999985E-2</v>
      </c>
      <c r="N191" s="615">
        <v>5.0559999999999938E-2</v>
      </c>
      <c r="O191" s="615">
        <v>4.6340000000000048E-2</v>
      </c>
      <c r="P191" s="615">
        <v>4.1669999999999985E-2</v>
      </c>
      <c r="Q191" s="615">
        <v>3.949999999999998E-2</v>
      </c>
      <c r="R191" s="615">
        <v>3.2330000000000081E-2</v>
      </c>
      <c r="S191" s="615">
        <v>3.0620000000000092E-2</v>
      </c>
      <c r="T191" s="615">
        <v>3.1219999999999914E-2</v>
      </c>
      <c r="U191" s="615">
        <v>3.0969999999999942E-2</v>
      </c>
      <c r="V191" s="615">
        <v>3.1020000000000048E-2</v>
      </c>
      <c r="W191" s="329"/>
      <c r="X191" s="196"/>
      <c r="Y191" s="619">
        <v>3.1230000000000001E-2</v>
      </c>
      <c r="Z191" s="197" t="str">
        <f t="shared" si="17"/>
        <v/>
      </c>
      <c r="AA191" s="329"/>
      <c r="AB191" s="619">
        <v>4.2500000000000003E-3</v>
      </c>
      <c r="AC191" s="197" t="str">
        <f t="shared" si="18"/>
        <v/>
      </c>
      <c r="AD191" s="329"/>
      <c r="AE191" s="400">
        <f t="shared" si="20"/>
        <v>3.5479999999999998E-2</v>
      </c>
      <c r="AF191" s="197" t="str">
        <f t="shared" si="19"/>
        <v/>
      </c>
      <c r="AG191" s="329"/>
      <c r="AH191" s="605">
        <v>1</v>
      </c>
      <c r="AI191" s="605">
        <v>0</v>
      </c>
      <c r="AJ191" s="534"/>
      <c r="AK191" s="605">
        <v>5.580961338646627E-2</v>
      </c>
      <c r="AL191" s="605">
        <v>0</v>
      </c>
    </row>
    <row r="192" spans="2:38">
      <c r="B192" s="186" t="s">
        <v>598</v>
      </c>
      <c r="C192" s="615" t="s">
        <v>291</v>
      </c>
      <c r="D192" s="615" t="s">
        <v>291</v>
      </c>
      <c r="E192" s="615">
        <v>0.10960000000000003</v>
      </c>
      <c r="F192" s="615">
        <v>0.11282999999999999</v>
      </c>
      <c r="G192" s="615">
        <v>0.11065999999999998</v>
      </c>
      <c r="H192" s="615">
        <v>0.11253000000000002</v>
      </c>
      <c r="I192" s="615">
        <v>0.11029999999999995</v>
      </c>
      <c r="J192" s="615">
        <v>0.11141999999999996</v>
      </c>
      <c r="K192" s="615">
        <v>0.11885999999999997</v>
      </c>
      <c r="L192" s="615">
        <v>0.1140199999999999</v>
      </c>
      <c r="M192" s="615">
        <v>0.1144400000000001</v>
      </c>
      <c r="N192" s="615">
        <v>0.10623000000000005</v>
      </c>
      <c r="O192" s="615">
        <v>0.10501000000000005</v>
      </c>
      <c r="P192" s="615">
        <v>0.10880000000000001</v>
      </c>
      <c r="Q192" s="615">
        <v>0.11164000000000007</v>
      </c>
      <c r="R192" s="615">
        <v>6.5599999999999992E-2</v>
      </c>
      <c r="S192" s="615">
        <v>9.1339999999999977E-2</v>
      </c>
      <c r="T192" s="615">
        <v>8.7660000000000071E-2</v>
      </c>
      <c r="U192" s="615">
        <v>0.10559999999999992</v>
      </c>
      <c r="V192" s="615">
        <v>0.11637000000000008</v>
      </c>
      <c r="W192" s="329"/>
      <c r="X192" s="196"/>
      <c r="Y192" s="619">
        <v>9.3310000000000004E-2</v>
      </c>
      <c r="Z192" s="197" t="str">
        <f t="shared" si="17"/>
        <v/>
      </c>
      <c r="AA192" s="329"/>
      <c r="AB192" s="619">
        <v>1.269E-2</v>
      </c>
      <c r="AC192" s="197" t="str">
        <f t="shared" si="18"/>
        <v/>
      </c>
      <c r="AD192" s="329"/>
      <c r="AE192" s="400">
        <f t="shared" si="20"/>
        <v>0.106</v>
      </c>
      <c r="AF192" s="197" t="str">
        <f t="shared" si="19"/>
        <v/>
      </c>
      <c r="AG192" s="329"/>
      <c r="AH192" s="605">
        <v>1</v>
      </c>
      <c r="AI192" s="605">
        <v>0</v>
      </c>
      <c r="AJ192" s="534"/>
      <c r="AK192" s="605">
        <v>9.5648295354375718E-2</v>
      </c>
      <c r="AL192" s="605">
        <v>0</v>
      </c>
    </row>
    <row r="193" spans="1:38">
      <c r="B193" s="186" t="s">
        <v>599</v>
      </c>
      <c r="C193" s="615">
        <v>2.6799999999999949E-3</v>
      </c>
      <c r="D193" s="615">
        <v>2.9899999999999996E-3</v>
      </c>
      <c r="E193" s="615">
        <v>3.1000000000000055E-3</v>
      </c>
      <c r="F193" s="615">
        <v>2.4400000000000047E-3</v>
      </c>
      <c r="G193" s="615">
        <v>2.3800000000000002E-3</v>
      </c>
      <c r="H193" s="615">
        <v>2.5899999999999951E-3</v>
      </c>
      <c r="I193" s="615">
        <v>2.8899999999999967E-3</v>
      </c>
      <c r="J193" s="615">
        <v>2.7200000000000002E-3</v>
      </c>
      <c r="K193" s="615">
        <v>3.2099999999999976E-3</v>
      </c>
      <c r="L193" s="615">
        <v>2.700000000000001E-3</v>
      </c>
      <c r="M193" s="615">
        <v>2.7599999999999986E-3</v>
      </c>
      <c r="N193" s="615">
        <v>2.7399999999999994E-3</v>
      </c>
      <c r="O193" s="615">
        <v>3.0000000000000027E-3</v>
      </c>
      <c r="P193" s="615">
        <v>3.0000000000000027E-3</v>
      </c>
      <c r="Q193" s="615">
        <v>3.0900000000000025E-3</v>
      </c>
      <c r="R193" s="615">
        <v>3.4100000000000033E-3</v>
      </c>
      <c r="S193" s="615">
        <v>3.3399999999999958E-3</v>
      </c>
      <c r="T193" s="615">
        <v>3.1100000000000017E-3</v>
      </c>
      <c r="U193" s="615">
        <v>3.0500000000000041E-3</v>
      </c>
      <c r="V193" s="615">
        <v>3.0099999999999988E-3</v>
      </c>
      <c r="W193" s="329"/>
      <c r="X193" s="196"/>
      <c r="Y193" s="619">
        <v>3.1800000000000001E-3</v>
      </c>
      <c r="Z193" s="197" t="str">
        <f t="shared" si="17"/>
        <v/>
      </c>
      <c r="AA193" s="329"/>
      <c r="AB193" s="619">
        <v>4.2999999999999999E-4</v>
      </c>
      <c r="AC193" s="197" t="str">
        <f t="shared" si="18"/>
        <v/>
      </c>
      <c r="AD193" s="329"/>
      <c r="AE193" s="400">
        <f t="shared" si="20"/>
        <v>3.6099999999999999E-3</v>
      </c>
      <c r="AF193" s="197" t="str">
        <f t="shared" si="19"/>
        <v/>
      </c>
      <c r="AG193" s="329"/>
      <c r="AH193" s="605">
        <v>0.93092608893110873</v>
      </c>
      <c r="AI193" s="605">
        <v>6.9073911068891269E-2</v>
      </c>
      <c r="AJ193" s="534"/>
      <c r="AK193" s="605">
        <v>6.8074164864680584E-2</v>
      </c>
      <c r="AL193" s="605">
        <v>8.8664802069654353E-2</v>
      </c>
    </row>
    <row r="194" spans="1:38">
      <c r="B194" s="186" t="s">
        <v>293</v>
      </c>
      <c r="C194" s="615" t="s">
        <v>291</v>
      </c>
      <c r="D194" s="615" t="s">
        <v>291</v>
      </c>
      <c r="E194" s="615">
        <v>5.6070000000000064E-2</v>
      </c>
      <c r="F194" s="615">
        <v>5.4660000000000042E-2</v>
      </c>
      <c r="G194" s="615">
        <v>5.4089999999999971E-2</v>
      </c>
      <c r="H194" s="615">
        <v>5.2319999999999922E-2</v>
      </c>
      <c r="I194" s="615">
        <v>5.2880000000000038E-2</v>
      </c>
      <c r="J194" s="615">
        <v>5.4990000000000094E-2</v>
      </c>
      <c r="K194" s="615">
        <v>5.2760000000000029E-2</v>
      </c>
      <c r="L194" s="615">
        <v>5.1719999999999988E-2</v>
      </c>
      <c r="M194" s="615">
        <v>4.9189999999999956E-2</v>
      </c>
      <c r="N194" s="615">
        <v>4.9130000000000007E-2</v>
      </c>
      <c r="O194" s="615">
        <v>4.7520000000000007E-2</v>
      </c>
      <c r="P194" s="615">
        <v>4.6479999999999966E-2</v>
      </c>
      <c r="Q194" s="615">
        <v>4.7100000000000031E-2</v>
      </c>
      <c r="R194" s="615">
        <v>4.7319999999999918E-2</v>
      </c>
      <c r="S194" s="615">
        <v>4.4669999999999987E-2</v>
      </c>
      <c r="T194" s="615">
        <v>3.8030000000000008E-2</v>
      </c>
      <c r="U194" s="615">
        <v>3.4959999999999991E-2</v>
      </c>
      <c r="V194" s="615">
        <v>3.3320000000000016E-2</v>
      </c>
      <c r="W194" s="329"/>
      <c r="X194" s="331"/>
      <c r="Y194" s="619">
        <v>3.9660000000000001E-2</v>
      </c>
      <c r="Z194" s="197" t="str">
        <f t="shared" si="17"/>
        <v/>
      </c>
      <c r="AA194" s="329"/>
      <c r="AB194" s="619">
        <v>5.3899999999999998E-3</v>
      </c>
      <c r="AC194" s="197" t="str">
        <f t="shared" si="18"/>
        <v/>
      </c>
      <c r="AD194" s="329"/>
      <c r="AE194" s="400">
        <f t="shared" si="20"/>
        <v>4.505E-2</v>
      </c>
      <c r="AF194" s="197" t="str">
        <f t="shared" si="19"/>
        <v/>
      </c>
      <c r="AG194" s="329"/>
      <c r="AH194" s="605">
        <v>1</v>
      </c>
      <c r="AI194" s="605">
        <v>0</v>
      </c>
      <c r="AJ194" s="534"/>
      <c r="AK194" s="605">
        <v>6.9925511824870806E-2</v>
      </c>
      <c r="AL194" s="605">
        <v>0</v>
      </c>
    </row>
    <row r="195" spans="1:38">
      <c r="B195" s="186" t="s">
        <v>600</v>
      </c>
      <c r="C195" s="615">
        <v>0.10497000000000001</v>
      </c>
      <c r="D195" s="615">
        <v>0.10465999999999998</v>
      </c>
      <c r="E195" s="615">
        <v>0.10285999999999995</v>
      </c>
      <c r="F195" s="615">
        <v>9.328000000000003E-2</v>
      </c>
      <c r="G195" s="615">
        <v>0.10163</v>
      </c>
      <c r="H195" s="615">
        <v>9.4639999999999946E-2</v>
      </c>
      <c r="I195" s="615">
        <v>9.6199999999999952E-2</v>
      </c>
      <c r="J195" s="615">
        <v>9.6899999999999986E-2</v>
      </c>
      <c r="K195" s="615">
        <v>9.7960000000000047E-2</v>
      </c>
      <c r="L195" s="615">
        <v>0.10135999999999989</v>
      </c>
      <c r="M195" s="615">
        <v>9.5810000000000062E-2</v>
      </c>
      <c r="N195" s="615">
        <v>0.10043999999999997</v>
      </c>
      <c r="O195" s="615">
        <v>8.7160000000000015E-2</v>
      </c>
      <c r="P195" s="615">
        <v>8.2009999999999972E-2</v>
      </c>
      <c r="Q195" s="615">
        <v>7.7450000000000019E-2</v>
      </c>
      <c r="R195" s="615">
        <v>7.3039999999999994E-2</v>
      </c>
      <c r="S195" s="615">
        <v>7.0369999999999988E-2</v>
      </c>
      <c r="T195" s="615">
        <v>7.6359999999999983E-2</v>
      </c>
      <c r="U195" s="615">
        <v>7.8549999999999953E-2</v>
      </c>
      <c r="V195" s="615">
        <v>8.2139999999999935E-2</v>
      </c>
      <c r="W195" s="329"/>
      <c r="X195" s="331"/>
      <c r="Y195" s="619">
        <v>7.6090000000000005E-2</v>
      </c>
      <c r="Z195" s="197" t="str">
        <f t="shared" si="17"/>
        <v/>
      </c>
      <c r="AA195" s="329"/>
      <c r="AB195" s="619">
        <v>1.035E-2</v>
      </c>
      <c r="AC195" s="197" t="str">
        <f t="shared" si="18"/>
        <v/>
      </c>
      <c r="AD195" s="329"/>
      <c r="AE195" s="400">
        <f t="shared" si="20"/>
        <v>8.6440000000000003E-2</v>
      </c>
      <c r="AF195" s="197" t="str">
        <f t="shared" si="19"/>
        <v/>
      </c>
      <c r="AG195" s="329"/>
      <c r="AH195" s="605">
        <v>0.94169866461061458</v>
      </c>
      <c r="AI195" s="605">
        <v>5.8301335389385422E-2</v>
      </c>
      <c r="AJ195" s="534"/>
      <c r="AK195" s="605">
        <v>0.15200586352494297</v>
      </c>
      <c r="AL195" s="605">
        <v>0</v>
      </c>
    </row>
    <row r="196" spans="1:38">
      <c r="B196" s="186" t="s">
        <v>731</v>
      </c>
      <c r="C196" s="615" t="s">
        <v>291</v>
      </c>
      <c r="D196" s="615" t="s">
        <v>291</v>
      </c>
      <c r="E196" s="615">
        <v>0.11121999999999999</v>
      </c>
      <c r="F196" s="615">
        <v>0.11590000000000006</v>
      </c>
      <c r="G196" s="615">
        <v>0.10861999999999999</v>
      </c>
      <c r="H196" s="615">
        <v>0.10919000000000001</v>
      </c>
      <c r="I196" s="615">
        <v>9.4959999999999989E-2</v>
      </c>
      <c r="J196" s="615">
        <v>9.211999999999998E-2</v>
      </c>
      <c r="K196" s="615">
        <v>9.4530000000000003E-2</v>
      </c>
      <c r="L196" s="615">
        <v>9.6559999999999979E-2</v>
      </c>
      <c r="M196" s="615">
        <v>9.8759999999999959E-2</v>
      </c>
      <c r="N196" s="615">
        <v>9.3839999999999979E-2</v>
      </c>
      <c r="O196" s="615">
        <v>9.2469999999999997E-2</v>
      </c>
      <c r="P196" s="615">
        <v>0.10849000000000003</v>
      </c>
      <c r="Q196" s="615">
        <v>9.0120000000000033E-2</v>
      </c>
      <c r="R196" s="615">
        <v>8.9760000000000006E-2</v>
      </c>
      <c r="S196" s="615">
        <v>8.8390000000000024E-2</v>
      </c>
      <c r="T196" s="615">
        <v>8.7229999999999974E-2</v>
      </c>
      <c r="U196" s="615">
        <v>9.151999999999999E-2</v>
      </c>
      <c r="V196" s="615">
        <v>8.7519999999999987E-2</v>
      </c>
      <c r="W196" s="329"/>
      <c r="X196" s="331"/>
      <c r="Y196" s="619">
        <v>8.8880000000000001E-2</v>
      </c>
      <c r="Z196" s="197" t="str">
        <f t="shared" si="17"/>
        <v/>
      </c>
      <c r="AA196" s="329"/>
      <c r="AB196" s="619">
        <v>1.209E-2</v>
      </c>
      <c r="AC196" s="197" t="str">
        <f t="shared" si="18"/>
        <v/>
      </c>
      <c r="AD196" s="329"/>
      <c r="AE196" s="400">
        <f t="shared" si="20"/>
        <v>0.10097</v>
      </c>
      <c r="AF196" s="197" t="str">
        <f t="shared" si="19"/>
        <v/>
      </c>
      <c r="AG196" s="329"/>
      <c r="AH196" s="605">
        <v>0.54166577744339661</v>
      </c>
      <c r="AI196" s="605">
        <v>0.45833422255660339</v>
      </c>
      <c r="AJ196" s="534"/>
      <c r="AK196" s="605">
        <v>0.15059760981809311</v>
      </c>
      <c r="AL196" s="605">
        <v>0.2516551188578447</v>
      </c>
    </row>
    <row r="197" spans="1:38">
      <c r="B197" s="186" t="s">
        <v>601</v>
      </c>
      <c r="C197" s="615" t="s">
        <v>291</v>
      </c>
      <c r="D197" s="615" t="s">
        <v>291</v>
      </c>
      <c r="E197" s="615">
        <v>4.386000000000001E-2</v>
      </c>
      <c r="F197" s="615">
        <v>4.3490000000000029E-2</v>
      </c>
      <c r="G197" s="615">
        <v>4.3420000000000014E-2</v>
      </c>
      <c r="H197" s="615">
        <v>4.3270000000000031E-2</v>
      </c>
      <c r="I197" s="615">
        <v>4.3629999999999947E-2</v>
      </c>
      <c r="J197" s="615">
        <v>4.6049999999999924E-2</v>
      </c>
      <c r="K197" s="615">
        <v>4.5089999999999963E-2</v>
      </c>
      <c r="L197" s="615">
        <v>4.4110000000000094E-2</v>
      </c>
      <c r="M197" s="615">
        <v>4.3769999999999976E-2</v>
      </c>
      <c r="N197" s="615">
        <v>4.608000000000001E-2</v>
      </c>
      <c r="O197" s="615">
        <v>4.2390000000000039E-2</v>
      </c>
      <c r="P197" s="615">
        <v>4.2640000000000011E-2</v>
      </c>
      <c r="Q197" s="615">
        <v>4.2669999999999986E-2</v>
      </c>
      <c r="R197" s="615">
        <v>4.1239999999999943E-2</v>
      </c>
      <c r="S197" s="615">
        <v>4.0320000000000022E-2</v>
      </c>
      <c r="T197" s="615">
        <v>3.9880000000000027E-2</v>
      </c>
      <c r="U197" s="615">
        <v>3.6049999999999915E-2</v>
      </c>
      <c r="V197" s="615">
        <v>3.6370000000000013E-2</v>
      </c>
      <c r="W197" s="329"/>
      <c r="X197" s="331"/>
      <c r="Y197" s="619">
        <v>3.8769999999999999E-2</v>
      </c>
      <c r="Z197" s="197" t="str">
        <f t="shared" si="17"/>
        <v/>
      </c>
      <c r="AA197" s="329"/>
      <c r="AB197" s="619">
        <v>5.2700000000000004E-3</v>
      </c>
      <c r="AC197" s="197" t="str">
        <f t="shared" si="18"/>
        <v/>
      </c>
      <c r="AD197" s="329"/>
      <c r="AE197" s="400">
        <f t="shared" si="20"/>
        <v>4.4040000000000003E-2</v>
      </c>
      <c r="AF197" s="197" t="str">
        <f t="shared" si="19"/>
        <v/>
      </c>
      <c r="AG197" s="329"/>
      <c r="AH197" s="605">
        <v>0.97000895582574009</v>
      </c>
      <c r="AI197" s="605">
        <v>2.9991044174259907E-2</v>
      </c>
      <c r="AJ197" s="534"/>
      <c r="AK197" s="605">
        <v>6.515797882116843E-2</v>
      </c>
      <c r="AL197" s="605">
        <v>0.15742302909073086</v>
      </c>
    </row>
    <row r="198" spans="1:38" s="79" customFormat="1">
      <c r="B198" s="71" t="s">
        <v>732</v>
      </c>
      <c r="C198" s="616" t="s">
        <v>291</v>
      </c>
      <c r="D198" s="616" t="s">
        <v>291</v>
      </c>
      <c r="E198" s="616">
        <v>0.11363000000000001</v>
      </c>
      <c r="F198" s="616">
        <v>0.11548999999999998</v>
      </c>
      <c r="G198" s="616">
        <v>0.11429999999999996</v>
      </c>
      <c r="H198" s="616">
        <v>0.11578999999999995</v>
      </c>
      <c r="I198" s="616">
        <v>0.11304999999999998</v>
      </c>
      <c r="J198" s="616">
        <v>0.11414000000000002</v>
      </c>
      <c r="K198" s="616">
        <v>0.11870999999999998</v>
      </c>
      <c r="L198" s="616">
        <v>0.11343000000000003</v>
      </c>
      <c r="M198" s="616">
        <v>0.11112</v>
      </c>
      <c r="N198" s="616">
        <v>0.10402</v>
      </c>
      <c r="O198" s="616">
        <v>0.10445000000000004</v>
      </c>
      <c r="P198" s="616">
        <v>0.10692000000000002</v>
      </c>
      <c r="Q198" s="616">
        <v>0.10872999999999999</v>
      </c>
      <c r="R198" s="616">
        <v>8.6380000000000012E-2</v>
      </c>
      <c r="S198" s="616">
        <v>8.8100000000000067E-2</v>
      </c>
      <c r="T198" s="616">
        <v>8.0199999999999938E-2</v>
      </c>
      <c r="U198" s="616">
        <v>9.1169999999999973E-2</v>
      </c>
      <c r="V198" s="616">
        <v>9.4249999999999945E-2</v>
      </c>
      <c r="W198" s="330"/>
      <c r="X198" s="331"/>
      <c r="Y198" s="621">
        <v>8.8020000000000001E-2</v>
      </c>
      <c r="Z198" s="332" t="str">
        <f t="shared" si="17"/>
        <v/>
      </c>
      <c r="AA198" s="330"/>
      <c r="AB198" s="621">
        <v>1.197E-2</v>
      </c>
      <c r="AC198" s="332" t="str">
        <f t="shared" si="18"/>
        <v/>
      </c>
      <c r="AD198" s="330"/>
      <c r="AE198" s="618">
        <f t="shared" si="20"/>
        <v>9.9989999999999996E-2</v>
      </c>
      <c r="AF198" s="332" t="str">
        <f t="shared" si="19"/>
        <v/>
      </c>
      <c r="AG198" s="330"/>
      <c r="AH198" s="622">
        <v>0.99969520288352842</v>
      </c>
      <c r="AI198" s="622">
        <v>3.0479711647157792E-4</v>
      </c>
      <c r="AK198" s="622">
        <v>0.12152753491184409</v>
      </c>
      <c r="AL198" s="622">
        <v>0</v>
      </c>
    </row>
    <row r="199" spans="1:38" s="79" customFormat="1">
      <c r="B199" s="71" t="s">
        <v>733</v>
      </c>
      <c r="C199" s="616" t="s">
        <v>291</v>
      </c>
      <c r="D199" s="616" t="s">
        <v>291</v>
      </c>
      <c r="E199" s="616">
        <v>3.6260000000000014E-2</v>
      </c>
      <c r="F199" s="616">
        <v>3.4120000000000011E-2</v>
      </c>
      <c r="G199" s="616">
        <v>3.2450000000000007E-2</v>
      </c>
      <c r="H199" s="616">
        <v>3.3000000000000002E-2</v>
      </c>
      <c r="I199" s="616">
        <v>3.2379999999999992E-2</v>
      </c>
      <c r="J199" s="616">
        <v>3.2730000000000009E-2</v>
      </c>
      <c r="K199" s="616">
        <v>3.395999999999999E-2</v>
      </c>
      <c r="L199" s="616">
        <v>3.3760000000000012E-2</v>
      </c>
      <c r="M199" s="616">
        <v>3.4170000000000006E-2</v>
      </c>
      <c r="N199" s="616">
        <v>3.595000000000001E-2</v>
      </c>
      <c r="O199" s="616">
        <v>3.5360000000000003E-2</v>
      </c>
      <c r="P199" s="616">
        <v>3.5460000000000019E-2</v>
      </c>
      <c r="Q199" s="616">
        <v>3.5039999999999988E-2</v>
      </c>
      <c r="R199" s="616">
        <v>3.5530000000000006E-2</v>
      </c>
      <c r="S199" s="616">
        <v>3.5580000000000001E-2</v>
      </c>
      <c r="T199" s="616">
        <v>3.4799999999999998E-2</v>
      </c>
      <c r="U199" s="616">
        <v>3.5780000000000006E-2</v>
      </c>
      <c r="V199" s="616">
        <v>3.5529999999999978E-2</v>
      </c>
      <c r="W199" s="330"/>
      <c r="X199" s="331"/>
      <c r="Y199" s="621">
        <v>3.5439999999999999E-2</v>
      </c>
      <c r="Z199" s="332" t="str">
        <f t="shared" si="17"/>
        <v/>
      </c>
      <c r="AA199" s="330"/>
      <c r="AB199" s="621">
        <v>4.8199999999999996E-3</v>
      </c>
      <c r="AC199" s="332" t="str">
        <f t="shared" si="18"/>
        <v/>
      </c>
      <c r="AD199" s="330"/>
      <c r="AE199" s="618">
        <f t="shared" si="20"/>
        <v>4.0259999999999997E-2</v>
      </c>
      <c r="AF199" s="332" t="str">
        <f t="shared" si="19"/>
        <v/>
      </c>
      <c r="AG199" s="330"/>
      <c r="AH199" s="622">
        <v>0.99865515248414771</v>
      </c>
      <c r="AI199" s="622">
        <v>1.3448475158522877E-3</v>
      </c>
      <c r="AK199" s="622">
        <v>0.16595584279540773</v>
      </c>
      <c r="AL199" s="622">
        <v>0</v>
      </c>
    </row>
    <row r="200" spans="1:38" s="79" customFormat="1">
      <c r="B200" s="71" t="s">
        <v>828</v>
      </c>
      <c r="C200" s="616" t="s">
        <v>291</v>
      </c>
      <c r="D200" s="616" t="s">
        <v>291</v>
      </c>
      <c r="E200" s="616">
        <v>0.10097</v>
      </c>
      <c r="F200" s="616">
        <v>0.10197000000000001</v>
      </c>
      <c r="G200" s="616">
        <v>0.10370000000000001</v>
      </c>
      <c r="H200" s="616">
        <v>0.10335000000000005</v>
      </c>
      <c r="I200" s="616">
        <v>0.10185</v>
      </c>
      <c r="J200" s="616">
        <v>0.10163</v>
      </c>
      <c r="K200" s="616">
        <v>0.10104999999999997</v>
      </c>
      <c r="L200" s="616">
        <v>0.10258</v>
      </c>
      <c r="M200" s="616">
        <v>0.10236999999999996</v>
      </c>
      <c r="N200" s="616">
        <v>0.10336000000000001</v>
      </c>
      <c r="O200" s="616">
        <v>0.10124</v>
      </c>
      <c r="P200" s="616">
        <v>9.7939999999999916E-2</v>
      </c>
      <c r="Q200" s="616">
        <v>0.10028000000000004</v>
      </c>
      <c r="R200" s="616">
        <v>0.11234</v>
      </c>
      <c r="S200" s="616">
        <v>0.10272000000000003</v>
      </c>
      <c r="T200" s="616">
        <v>0.10214000000000001</v>
      </c>
      <c r="U200" s="616">
        <v>0.10767000000000004</v>
      </c>
      <c r="V200" s="616">
        <v>0.12951999999999997</v>
      </c>
      <c r="W200" s="330"/>
      <c r="X200" s="331"/>
      <c r="Y200" s="621">
        <v>0.11088000000000001</v>
      </c>
      <c r="Z200" s="332" t="str">
        <f t="shared" si="17"/>
        <v/>
      </c>
      <c r="AA200" s="330"/>
      <c r="AB200" s="621">
        <v>1.508E-2</v>
      </c>
      <c r="AC200" s="332" t="str">
        <f t="shared" si="18"/>
        <v/>
      </c>
      <c r="AD200" s="330"/>
      <c r="AE200" s="618">
        <f t="shared" si="20"/>
        <v>0.12595999999999999</v>
      </c>
      <c r="AF200" s="332" t="str">
        <f t="shared" si="19"/>
        <v/>
      </c>
      <c r="AG200" s="330"/>
      <c r="AH200" s="622">
        <v>1</v>
      </c>
      <c r="AI200" s="622">
        <v>0</v>
      </c>
      <c r="AK200" s="622">
        <v>0.13860295552651664</v>
      </c>
      <c r="AL200" s="622">
        <v>0</v>
      </c>
    </row>
    <row r="201" spans="1:38" s="79" customFormat="1">
      <c r="B201" s="71" t="s">
        <v>1293</v>
      </c>
      <c r="C201" s="616" t="s">
        <v>291</v>
      </c>
      <c r="D201" s="616" t="s">
        <v>291</v>
      </c>
      <c r="E201" s="616">
        <v>4.1690000000000005E-2</v>
      </c>
      <c r="F201" s="616">
        <v>3.9200000000000013E-2</v>
      </c>
      <c r="G201" s="616">
        <v>3.9470000000000005E-2</v>
      </c>
      <c r="H201" s="616">
        <v>3.8700000000000012E-2</v>
      </c>
      <c r="I201" s="616">
        <v>4.2210000000000025E-2</v>
      </c>
      <c r="J201" s="616">
        <v>4.0870000000000017E-2</v>
      </c>
      <c r="K201" s="616">
        <v>4.0860000000000007E-2</v>
      </c>
      <c r="L201" s="616">
        <v>4.0710000000000024E-2</v>
      </c>
      <c r="M201" s="616">
        <v>4.0819999999999967E-2</v>
      </c>
      <c r="N201" s="616">
        <v>4.0450000000000041E-2</v>
      </c>
      <c r="O201" s="616">
        <v>4.0940000000000032E-2</v>
      </c>
      <c r="P201" s="616">
        <v>4.2069999999999996E-2</v>
      </c>
      <c r="Q201" s="616">
        <v>4.0649999999999964E-2</v>
      </c>
      <c r="R201" s="616">
        <v>4.8729999999999996E-2</v>
      </c>
      <c r="S201" s="616">
        <v>4.5730000000000048E-2</v>
      </c>
      <c r="T201" s="616">
        <v>4.4580000000000009E-2</v>
      </c>
      <c r="U201" s="616">
        <v>4.5649999999999968E-2</v>
      </c>
      <c r="V201" s="616">
        <v>4.4789999999999996E-2</v>
      </c>
      <c r="W201" s="330"/>
      <c r="X201" s="331"/>
      <c r="Y201" s="621">
        <v>4.5900000000000003E-2</v>
      </c>
      <c r="Z201" s="332" t="str">
        <f t="shared" si="17"/>
        <v/>
      </c>
      <c r="AA201" s="330"/>
      <c r="AB201" s="621">
        <v>6.2399999999999999E-3</v>
      </c>
      <c r="AC201" s="332" t="str">
        <f t="shared" si="18"/>
        <v/>
      </c>
      <c r="AD201" s="330"/>
      <c r="AE201" s="618">
        <f t="shared" si="20"/>
        <v>5.2139999999999999E-2</v>
      </c>
      <c r="AF201" s="332" t="str">
        <f t="shared" si="19"/>
        <v/>
      </c>
      <c r="AG201" s="330"/>
      <c r="AH201" s="622">
        <v>0.43106747443780397</v>
      </c>
      <c r="AI201" s="622">
        <v>0.56893252556219598</v>
      </c>
      <c r="AK201" s="622">
        <v>0.13937844349900247</v>
      </c>
      <c r="AL201" s="622">
        <v>0.10106794636680985</v>
      </c>
    </row>
    <row r="202" spans="1:38">
      <c r="A202" s="25"/>
      <c r="B202" s="71" t="s">
        <v>637</v>
      </c>
      <c r="C202" s="333"/>
      <c r="D202" s="333"/>
      <c r="E202" s="333"/>
      <c r="F202" s="333"/>
      <c r="G202" s="333"/>
      <c r="H202" s="333"/>
      <c r="I202" s="333"/>
      <c r="J202" s="333"/>
      <c r="K202" s="333"/>
      <c r="L202" s="333"/>
      <c r="M202" s="333"/>
      <c r="N202" s="333"/>
      <c r="O202" s="333"/>
      <c r="P202" s="333"/>
      <c r="Q202" s="333"/>
      <c r="R202" s="333"/>
      <c r="S202" s="333"/>
      <c r="T202" s="333"/>
      <c r="U202" s="333"/>
      <c r="V202" s="334"/>
      <c r="W202" s="330"/>
      <c r="X202" s="344"/>
      <c r="Y202" s="412"/>
      <c r="Z202" s="332">
        <f>SUM(Z168:Z201)</f>
        <v>0</v>
      </c>
      <c r="AA202" s="330"/>
      <c r="AB202" s="343"/>
      <c r="AC202" s="332">
        <f>SUM(AC168:AC201)</f>
        <v>0</v>
      </c>
      <c r="AD202" s="330"/>
      <c r="AE202" s="343"/>
      <c r="AF202" s="332">
        <f>SUM(AF168:AF201)</f>
        <v>0</v>
      </c>
      <c r="AG202" s="330"/>
      <c r="AH202" s="307"/>
      <c r="AI202" s="307"/>
      <c r="AK202" s="307"/>
      <c r="AL202" s="307"/>
    </row>
    <row r="203" spans="1:38">
      <c r="A203" s="25"/>
      <c r="B203" s="71" t="s">
        <v>638</v>
      </c>
      <c r="C203" s="333"/>
      <c r="D203" s="333"/>
      <c r="E203" s="333"/>
      <c r="F203" s="333"/>
      <c r="G203" s="333"/>
      <c r="H203" s="333"/>
      <c r="I203" s="333"/>
      <c r="J203" s="333"/>
      <c r="K203" s="333"/>
      <c r="L203" s="333"/>
      <c r="M203" s="333"/>
      <c r="N203" s="333"/>
      <c r="O203" s="333"/>
      <c r="P203" s="333"/>
      <c r="Q203" s="333"/>
      <c r="R203" s="333"/>
      <c r="S203" s="333"/>
      <c r="T203" s="333"/>
      <c r="U203" s="333"/>
      <c r="V203" s="334"/>
      <c r="W203" s="330"/>
      <c r="X203" s="344"/>
      <c r="Y203" s="412"/>
      <c r="Z203" s="332">
        <f>SUM(Z162,Z202)</f>
        <v>0</v>
      </c>
      <c r="AA203" s="330"/>
      <c r="AB203" s="343"/>
      <c r="AC203" s="332">
        <f>SUM(AC162,AC202)</f>
        <v>0</v>
      </c>
      <c r="AD203" s="330"/>
      <c r="AE203" s="343"/>
      <c r="AF203" s="332">
        <f>SUM(AF162,AF202)</f>
        <v>0</v>
      </c>
      <c r="AG203" s="330"/>
      <c r="AH203" s="335"/>
      <c r="AI203" s="335"/>
      <c r="AK203" s="335"/>
      <c r="AL203" s="335"/>
    </row>
    <row r="204" spans="1:38" s="33" customFormat="1" ht="9">
      <c r="C204" s="555"/>
      <c r="D204" s="555"/>
      <c r="E204" s="555"/>
      <c r="F204" s="555"/>
      <c r="G204" s="555"/>
      <c r="H204" s="555"/>
      <c r="I204" s="555"/>
      <c r="J204" s="555"/>
      <c r="K204" s="555"/>
      <c r="L204" s="555"/>
      <c r="M204" s="555"/>
      <c r="N204" s="555"/>
      <c r="O204" s="555"/>
      <c r="P204" s="555"/>
      <c r="Q204" s="555"/>
      <c r="R204" s="555"/>
      <c r="S204" s="555"/>
      <c r="T204" s="555"/>
      <c r="U204" s="555"/>
      <c r="V204" s="555"/>
      <c r="W204" s="420"/>
      <c r="X204" s="555"/>
      <c r="Y204" s="406"/>
      <c r="Z204" s="420"/>
      <c r="AA204" s="420"/>
      <c r="AB204" s="555"/>
      <c r="AC204" s="420"/>
      <c r="AD204" s="420"/>
      <c r="AE204" s="420"/>
      <c r="AF204" s="420"/>
      <c r="AG204" s="420"/>
    </row>
    <row r="205" spans="1:38" ht="12.75" customHeight="1">
      <c r="A205" s="1036" t="s">
        <v>224</v>
      </c>
      <c r="B205" s="1130" t="s">
        <v>1700</v>
      </c>
      <c r="C205" s="1130"/>
      <c r="D205" s="1130"/>
      <c r="E205" s="1130"/>
      <c r="F205" s="1130"/>
      <c r="G205" s="1130"/>
      <c r="H205" s="1130"/>
      <c r="I205" s="1130"/>
      <c r="J205" s="1130"/>
      <c r="K205" s="1130"/>
      <c r="L205" s="1130"/>
      <c r="M205" s="1130"/>
      <c r="N205" s="1130"/>
      <c r="O205" s="1130"/>
      <c r="P205" s="1130"/>
      <c r="Q205" s="1130"/>
      <c r="R205" s="1130"/>
      <c r="S205" s="948"/>
      <c r="T205" s="948"/>
      <c r="U205" s="948"/>
      <c r="V205" s="310"/>
      <c r="W205" s="341"/>
      <c r="X205" s="310"/>
      <c r="Y205" s="414"/>
      <c r="Z205" s="336"/>
      <c r="AA205" s="341"/>
      <c r="AB205" s="310"/>
      <c r="AC205" s="336"/>
      <c r="AD205" s="341"/>
      <c r="AE205" s="336"/>
      <c r="AF205" s="336"/>
      <c r="AG205" s="341"/>
    </row>
    <row r="206" spans="1:38" s="534" customFormat="1">
      <c r="A206" s="1036"/>
      <c r="B206" s="1130"/>
      <c r="C206" s="1130"/>
      <c r="D206" s="1130"/>
      <c r="E206" s="1130"/>
      <c r="F206" s="1130"/>
      <c r="G206" s="1130"/>
      <c r="H206" s="1130"/>
      <c r="I206" s="1130"/>
      <c r="J206" s="1130"/>
      <c r="K206" s="1130"/>
      <c r="L206" s="1130"/>
      <c r="M206" s="1130"/>
      <c r="N206" s="1130"/>
      <c r="O206" s="1130"/>
      <c r="P206" s="1130"/>
      <c r="Q206" s="1130"/>
      <c r="R206" s="1130"/>
      <c r="S206" s="948"/>
      <c r="T206" s="948"/>
      <c r="U206" s="948"/>
      <c r="V206" s="310"/>
      <c r="W206" s="341"/>
      <c r="X206" s="310"/>
      <c r="Y206" s="414"/>
      <c r="Z206" s="336"/>
      <c r="AA206" s="341"/>
      <c r="AB206" s="310"/>
      <c r="AC206" s="336"/>
      <c r="AD206" s="341"/>
      <c r="AE206" s="336"/>
      <c r="AF206" s="336"/>
      <c r="AG206" s="341"/>
    </row>
    <row r="207" spans="1:38" s="214" customFormat="1" ht="5.25" customHeight="1">
      <c r="A207" s="1037"/>
      <c r="B207" s="1130"/>
      <c r="C207" s="1130"/>
      <c r="D207" s="1130"/>
      <c r="E207" s="1130"/>
      <c r="F207" s="1130"/>
      <c r="G207" s="1130"/>
      <c r="H207" s="1130"/>
      <c r="I207" s="1130"/>
      <c r="J207" s="1130"/>
      <c r="K207" s="1130"/>
      <c r="L207" s="1130"/>
      <c r="M207" s="1130"/>
      <c r="N207" s="1130"/>
      <c r="O207" s="1130"/>
      <c r="P207" s="1130"/>
      <c r="Q207" s="1130"/>
      <c r="R207" s="1130"/>
      <c r="S207" s="628"/>
      <c r="T207" s="628"/>
      <c r="U207" s="628"/>
      <c r="V207" s="543"/>
      <c r="W207" s="576"/>
      <c r="X207" s="543"/>
      <c r="Y207" s="544"/>
      <c r="Z207" s="545"/>
      <c r="AA207" s="576"/>
      <c r="AB207" s="543"/>
      <c r="AC207" s="545"/>
      <c r="AD207" s="576"/>
      <c r="AE207" s="545"/>
      <c r="AF207" s="545"/>
      <c r="AG207" s="576"/>
    </row>
    <row r="208" spans="1:38" ht="12.75" customHeight="1">
      <c r="A208" s="1036"/>
      <c r="B208" s="1130" t="s">
        <v>1160</v>
      </c>
      <c r="C208" s="1130"/>
      <c r="D208" s="1130"/>
      <c r="E208" s="1130"/>
      <c r="F208" s="1130"/>
      <c r="G208" s="1130"/>
      <c r="H208" s="1130"/>
      <c r="I208" s="1130"/>
      <c r="J208" s="1130"/>
      <c r="K208" s="1130"/>
      <c r="L208" s="1130"/>
      <c r="M208" s="1130"/>
      <c r="N208" s="1130"/>
      <c r="O208" s="1130"/>
      <c r="P208" s="1130"/>
      <c r="Q208" s="1130"/>
      <c r="R208" s="1130"/>
      <c r="S208" s="948"/>
      <c r="T208" s="948"/>
      <c r="U208" s="948"/>
      <c r="V208" s="310"/>
      <c r="W208" s="341"/>
      <c r="X208" s="310"/>
      <c r="Y208" s="414"/>
      <c r="Z208" s="336"/>
      <c r="AA208" s="341"/>
      <c r="AB208" s="310"/>
      <c r="AC208" s="336"/>
      <c r="AD208" s="341"/>
      <c r="AE208" s="336"/>
      <c r="AF208" s="336"/>
      <c r="AG208" s="341"/>
    </row>
    <row r="209" spans="1:38" ht="12.75" customHeight="1">
      <c r="A209" s="1036"/>
      <c r="B209" s="1130" t="s">
        <v>1161</v>
      </c>
      <c r="C209" s="1130"/>
      <c r="D209" s="1130"/>
      <c r="E209" s="1130"/>
      <c r="F209" s="1130"/>
      <c r="G209" s="1130"/>
      <c r="H209" s="1130"/>
      <c r="I209" s="1130"/>
      <c r="J209" s="1130"/>
      <c r="K209" s="1130"/>
      <c r="L209" s="1130"/>
      <c r="M209" s="1130"/>
      <c r="N209" s="1130"/>
      <c r="O209" s="1130"/>
      <c r="P209" s="1130"/>
      <c r="Q209" s="1130"/>
      <c r="R209" s="1130"/>
      <c r="S209" s="1130"/>
      <c r="T209" s="1130"/>
      <c r="U209" s="1130"/>
      <c r="V209" s="786"/>
      <c r="W209" s="341"/>
      <c r="X209" s="310"/>
      <c r="Y209" s="414"/>
      <c r="Z209" s="336"/>
      <c r="AA209" s="341"/>
      <c r="AB209" s="310"/>
      <c r="AC209" s="336"/>
      <c r="AD209" s="341"/>
      <c r="AE209" s="336"/>
      <c r="AF209" s="336"/>
      <c r="AG209" s="341"/>
    </row>
    <row r="210" spans="1:38" ht="12.75" customHeight="1">
      <c r="A210" s="956" t="s">
        <v>266</v>
      </c>
      <c r="B210" s="1087"/>
      <c r="C210" s="1087"/>
      <c r="D210" s="1087"/>
      <c r="E210" s="1087"/>
      <c r="F210" s="1087"/>
      <c r="G210" s="1087"/>
      <c r="H210" s="1087"/>
      <c r="I210" s="1087"/>
      <c r="J210" s="1087"/>
      <c r="K210" s="1087"/>
      <c r="L210" s="1087"/>
      <c r="M210" s="1087"/>
      <c r="N210" s="1087"/>
      <c r="O210" s="1087"/>
      <c r="P210" s="1087"/>
      <c r="Q210" s="1087"/>
      <c r="R210" s="1087"/>
      <c r="S210" s="948"/>
      <c r="T210" s="948"/>
      <c r="U210" s="948"/>
      <c r="V210" s="310"/>
      <c r="W210" s="341"/>
      <c r="X210" s="310"/>
      <c r="Y210" s="414"/>
      <c r="Z210" s="336"/>
      <c r="AA210" s="341"/>
      <c r="AB210" s="310"/>
      <c r="AC210" s="336"/>
      <c r="AD210" s="341"/>
      <c r="AE210" s="336"/>
      <c r="AF210" s="336"/>
      <c r="AG210" s="341"/>
    </row>
    <row r="211" spans="1:38" ht="12.75" customHeight="1">
      <c r="A211" s="1036"/>
      <c r="B211" s="1057" t="s">
        <v>1686</v>
      </c>
      <c r="C211" s="1057"/>
      <c r="D211" s="1057"/>
      <c r="E211" s="1057"/>
      <c r="F211" s="1057"/>
      <c r="G211" s="1057"/>
      <c r="H211" s="1057"/>
      <c r="I211" s="1057"/>
      <c r="J211" s="1057"/>
      <c r="K211" s="1057"/>
      <c r="L211" s="1057"/>
      <c r="M211" s="1057"/>
      <c r="N211" s="1057"/>
      <c r="O211" s="1057"/>
      <c r="P211" s="1057"/>
      <c r="Q211" s="1057"/>
      <c r="R211" s="1057"/>
      <c r="S211" s="1057"/>
      <c r="T211" s="1057"/>
      <c r="U211" s="948"/>
      <c r="V211" s="310"/>
      <c r="W211" s="310"/>
      <c r="X211" s="310"/>
      <c r="Y211" s="414"/>
      <c r="Z211" s="336"/>
      <c r="AA211" s="310"/>
      <c r="AB211" s="310"/>
      <c r="AC211" s="336"/>
      <c r="AD211" s="310"/>
      <c r="AE211" s="401"/>
      <c r="AF211" s="336"/>
      <c r="AG211" s="310"/>
    </row>
    <row r="212" spans="1:38" s="214" customFormat="1" ht="5.25" customHeight="1">
      <c r="A212" s="1037"/>
      <c r="B212" s="1057"/>
      <c r="C212" s="1057"/>
      <c r="D212" s="1057"/>
      <c r="E212" s="1057"/>
      <c r="F212" s="1057"/>
      <c r="G212" s="1057"/>
      <c r="H212" s="1057"/>
      <c r="I212" s="1057"/>
      <c r="J212" s="1057"/>
      <c r="K212" s="1057"/>
      <c r="L212" s="1057"/>
      <c r="M212" s="1057"/>
      <c r="N212" s="1057"/>
      <c r="O212" s="1057"/>
      <c r="P212" s="1057"/>
      <c r="Q212" s="1057"/>
      <c r="R212" s="1057"/>
      <c r="S212" s="1057"/>
      <c r="T212" s="1057"/>
      <c r="U212" s="628"/>
      <c r="V212" s="543"/>
      <c r="W212" s="543"/>
      <c r="X212" s="543"/>
      <c r="Y212" s="544"/>
      <c r="Z212" s="545"/>
      <c r="AA212" s="543"/>
      <c r="AB212" s="543"/>
      <c r="AC212" s="545"/>
      <c r="AD212" s="543"/>
      <c r="AE212" s="577"/>
      <c r="AF212" s="545"/>
      <c r="AG212" s="543"/>
    </row>
    <row r="213" spans="1:38">
      <c r="A213" s="1038">
        <v>2</v>
      </c>
      <c r="B213" s="1087" t="s">
        <v>635</v>
      </c>
      <c r="C213" s="1087"/>
      <c r="D213" s="1087"/>
      <c r="E213" s="1087"/>
      <c r="F213" s="1087"/>
      <c r="G213" s="1087"/>
      <c r="H213" s="1087"/>
      <c r="I213" s="1087"/>
      <c r="J213" s="1087"/>
      <c r="K213" s="1087"/>
      <c r="L213" s="1087"/>
      <c r="M213" s="1087"/>
      <c r="N213" s="1087"/>
      <c r="O213" s="1087"/>
      <c r="P213" s="1087"/>
      <c r="Q213" s="1087"/>
      <c r="R213" s="1087"/>
      <c r="S213" s="948"/>
      <c r="T213" s="948"/>
      <c r="U213" s="948"/>
      <c r="V213" s="310"/>
      <c r="W213" s="341"/>
      <c r="X213" s="310"/>
      <c r="Y213" s="414"/>
      <c r="Z213" s="336"/>
      <c r="AA213" s="341"/>
      <c r="AB213" s="310"/>
      <c r="AC213" s="336"/>
      <c r="AD213" s="341"/>
      <c r="AE213" s="336"/>
      <c r="AF213" s="336"/>
      <c r="AG213" s="341"/>
    </row>
    <row r="214" spans="1:38" ht="12.75" customHeight="1">
      <c r="A214" s="956"/>
      <c r="B214" s="1087" t="s">
        <v>726</v>
      </c>
      <c r="C214" s="1087"/>
      <c r="D214" s="1087"/>
      <c r="E214" s="1087"/>
      <c r="F214" s="1087"/>
      <c r="G214" s="1087"/>
      <c r="H214" s="1087"/>
      <c r="I214" s="1087"/>
      <c r="J214" s="1087"/>
      <c r="K214" s="1087"/>
      <c r="L214" s="1087"/>
      <c r="M214" s="1087"/>
      <c r="N214" s="1087"/>
      <c r="O214" s="1087"/>
      <c r="P214" s="1087"/>
      <c r="Q214" s="1087"/>
      <c r="R214" s="1087"/>
      <c r="S214" s="948"/>
      <c r="T214" s="948"/>
      <c r="U214" s="948"/>
      <c r="V214" s="310"/>
      <c r="W214" s="341"/>
      <c r="X214" s="310"/>
      <c r="Y214" s="414"/>
      <c r="Z214" s="336"/>
      <c r="AA214" s="341"/>
      <c r="AB214" s="310"/>
      <c r="AC214" s="336"/>
      <c r="AD214" s="341"/>
      <c r="AE214" s="336"/>
      <c r="AF214" s="336"/>
      <c r="AG214" s="341"/>
    </row>
    <row r="215" spans="1:38">
      <c r="A215" s="956"/>
      <c r="B215" s="1282" t="s">
        <v>1300</v>
      </c>
      <c r="C215" s="1309"/>
      <c r="D215" s="1309"/>
      <c r="E215" s="1309"/>
      <c r="F215" s="1309"/>
      <c r="G215" s="1309"/>
      <c r="H215" s="1309"/>
      <c r="I215" s="1309"/>
      <c r="J215" s="1309"/>
      <c r="K215" s="1309"/>
      <c r="L215" s="1309"/>
      <c r="M215" s="1309"/>
      <c r="N215" s="1309"/>
      <c r="O215" s="1309"/>
      <c r="P215" s="1309"/>
      <c r="Q215" s="1309"/>
      <c r="R215" s="1309"/>
      <c r="S215" s="535"/>
      <c r="T215" s="535"/>
      <c r="U215" s="535"/>
      <c r="W215" s="336"/>
      <c r="Z215" s="336"/>
      <c r="AA215" s="336"/>
      <c r="AC215" s="336"/>
      <c r="AD215" s="336"/>
      <c r="AE215" s="336"/>
      <c r="AF215" s="336"/>
      <c r="AG215" s="336"/>
    </row>
    <row r="216" spans="1:38">
      <c r="B216" s="623"/>
      <c r="C216" s="535"/>
      <c r="D216" s="535"/>
      <c r="E216" s="535"/>
      <c r="F216" s="535"/>
      <c r="G216" s="535"/>
      <c r="H216" s="535"/>
      <c r="I216" s="535"/>
      <c r="J216" s="535"/>
      <c r="K216" s="535"/>
      <c r="L216" s="535"/>
      <c r="M216" s="535"/>
      <c r="N216" s="535"/>
      <c r="O216" s="535"/>
      <c r="P216" s="535"/>
      <c r="Q216" s="535"/>
      <c r="R216" s="535"/>
      <c r="W216" s="336"/>
      <c r="Z216" s="336"/>
      <c r="AA216" s="336"/>
      <c r="AC216" s="336"/>
      <c r="AD216" s="336"/>
      <c r="AE216" s="336"/>
      <c r="AF216" s="336"/>
      <c r="AG216" s="336"/>
    </row>
    <row r="217" spans="1:38">
      <c r="A217" s="190" t="s">
        <v>632</v>
      </c>
      <c r="W217" s="336"/>
      <c r="X217" s="336"/>
      <c r="Y217" s="1155" t="s">
        <v>1699</v>
      </c>
      <c r="Z217" s="1157"/>
      <c r="AA217" s="336"/>
      <c r="AB217" s="1317" t="s">
        <v>749</v>
      </c>
      <c r="AC217" s="1318"/>
      <c r="AD217" s="336"/>
      <c r="AE217" s="1319" t="s">
        <v>750</v>
      </c>
      <c r="AF217" s="1320"/>
      <c r="AG217" s="336"/>
    </row>
    <row r="218" spans="1:38" ht="24">
      <c r="A218" s="147" t="e">
        <f>A47+1</f>
        <v>#REF!</v>
      </c>
      <c r="B218" s="1326" t="s">
        <v>1298</v>
      </c>
      <c r="C218" s="1327"/>
      <c r="D218" s="1327"/>
      <c r="E218" s="1327"/>
      <c r="F218" s="1327"/>
      <c r="G218" s="1327"/>
      <c r="H218" s="1327"/>
      <c r="I218" s="1327"/>
      <c r="J218" s="1327"/>
      <c r="K218" s="1327"/>
      <c r="L218" s="1327"/>
      <c r="M218" s="1327"/>
      <c r="N218" s="1327"/>
      <c r="O218" s="1327"/>
      <c r="P218" s="1327"/>
      <c r="Q218" s="1327"/>
      <c r="R218" s="1327"/>
      <c r="S218" s="1328"/>
      <c r="T218" s="737"/>
      <c r="U218" s="737"/>
      <c r="V218" s="737"/>
      <c r="W218" s="342"/>
      <c r="X218" s="192" t="s">
        <v>1294</v>
      </c>
      <c r="Y218" s="1315" t="s">
        <v>764</v>
      </c>
      <c r="Z218" s="1316"/>
      <c r="AA218" s="342"/>
      <c r="AB218" s="1315" t="s">
        <v>762</v>
      </c>
      <c r="AC218" s="1316"/>
      <c r="AD218" s="342"/>
      <c r="AE218" s="1315" t="s">
        <v>763</v>
      </c>
      <c r="AF218" s="1316"/>
      <c r="AG218" s="342"/>
      <c r="AH218" s="1329" t="s">
        <v>288</v>
      </c>
      <c r="AI218" s="1330"/>
      <c r="AK218" s="1324" t="s">
        <v>289</v>
      </c>
      <c r="AL218" s="1325"/>
    </row>
    <row r="219" spans="1:38" ht="24">
      <c r="A219" s="25"/>
      <c r="B219" s="215" t="s">
        <v>554</v>
      </c>
      <c r="C219" s="184">
        <f>C$48</f>
        <v>1990</v>
      </c>
      <c r="D219" s="184">
        <f t="shared" ref="D219:V219" si="21">D$48</f>
        <v>1991</v>
      </c>
      <c r="E219" s="184">
        <f t="shared" si="21"/>
        <v>1992</v>
      </c>
      <c r="F219" s="184">
        <f t="shared" si="21"/>
        <v>1993</v>
      </c>
      <c r="G219" s="184">
        <f t="shared" si="21"/>
        <v>1994</v>
      </c>
      <c r="H219" s="184">
        <f t="shared" si="21"/>
        <v>1995</v>
      </c>
      <c r="I219" s="184">
        <f t="shared" si="21"/>
        <v>1996</v>
      </c>
      <c r="J219" s="184">
        <f t="shared" si="21"/>
        <v>1997</v>
      </c>
      <c r="K219" s="184">
        <f t="shared" si="21"/>
        <v>1998</v>
      </c>
      <c r="L219" s="184">
        <f t="shared" si="21"/>
        <v>1999</v>
      </c>
      <c r="M219" s="184">
        <f t="shared" si="21"/>
        <v>2000</v>
      </c>
      <c r="N219" s="184">
        <f t="shared" si="21"/>
        <v>2001</v>
      </c>
      <c r="O219" s="184">
        <f t="shared" si="21"/>
        <v>2002</v>
      </c>
      <c r="P219" s="184">
        <f t="shared" si="21"/>
        <v>2003</v>
      </c>
      <c r="Q219" s="184">
        <f t="shared" si="21"/>
        <v>2004</v>
      </c>
      <c r="R219" s="184">
        <f t="shared" si="21"/>
        <v>2005</v>
      </c>
      <c r="S219" s="184">
        <f t="shared" si="21"/>
        <v>2006</v>
      </c>
      <c r="T219" s="184">
        <f t="shared" si="21"/>
        <v>2007</v>
      </c>
      <c r="U219" s="184">
        <f t="shared" si="21"/>
        <v>2008</v>
      </c>
      <c r="V219" s="184">
        <f t="shared" si="21"/>
        <v>2009</v>
      </c>
      <c r="W219" s="338"/>
      <c r="X219" s="184" t="str">
        <f>X$48</f>
        <v>Amount used per year, kWh</v>
      </c>
      <c r="Y219" s="410" t="s">
        <v>313</v>
      </c>
      <c r="Z219" s="184" t="s">
        <v>204</v>
      </c>
      <c r="AA219" s="338"/>
      <c r="AB219" s="184" t="s">
        <v>770</v>
      </c>
      <c r="AC219" s="184" t="s">
        <v>772</v>
      </c>
      <c r="AD219" s="338"/>
      <c r="AE219" s="184" t="s">
        <v>770</v>
      </c>
      <c r="AF219" s="184" t="s">
        <v>772</v>
      </c>
      <c r="AG219" s="338"/>
      <c r="AH219" s="182" t="s">
        <v>325</v>
      </c>
      <c r="AI219" s="182" t="s">
        <v>290</v>
      </c>
      <c r="AK219" s="182" t="s">
        <v>325</v>
      </c>
      <c r="AL219" s="182" t="s">
        <v>290</v>
      </c>
    </row>
    <row r="220" spans="1:38">
      <c r="A220" s="25"/>
      <c r="B220" s="1333" t="s">
        <v>111</v>
      </c>
      <c r="C220" s="1334"/>
      <c r="D220" s="1334"/>
      <c r="E220" s="1334"/>
      <c r="F220" s="1334"/>
      <c r="G220" s="1334"/>
      <c r="H220" s="1334"/>
      <c r="I220" s="1334"/>
      <c r="J220" s="1334"/>
      <c r="K220" s="1334"/>
      <c r="L220" s="1334"/>
      <c r="M220" s="1334"/>
      <c r="N220" s="1334"/>
      <c r="O220" s="1334"/>
      <c r="P220" s="1334"/>
      <c r="Q220" s="1334"/>
      <c r="R220" s="1334"/>
      <c r="S220" s="1334"/>
      <c r="T220" s="1334"/>
      <c r="U220" s="1334"/>
      <c r="V220" s="1335"/>
      <c r="W220" s="262"/>
      <c r="X220" s="130"/>
      <c r="Y220" s="413"/>
      <c r="Z220" s="524"/>
      <c r="AA220" s="262"/>
      <c r="AB220" s="395"/>
      <c r="AC220" s="399"/>
      <c r="AD220" s="262"/>
      <c r="AE220" s="184"/>
      <c r="AF220" s="399"/>
      <c r="AG220" s="262"/>
      <c r="AH220" s="531"/>
      <c r="AI220" s="532"/>
      <c r="AJ220" s="335"/>
      <c r="AK220" s="531"/>
      <c r="AL220" s="532"/>
    </row>
    <row r="221" spans="1:38">
      <c r="A221" s="25"/>
      <c r="B221" s="65" t="s">
        <v>555</v>
      </c>
      <c r="C221" s="103">
        <v>0.26079999999999998</v>
      </c>
      <c r="D221" s="103">
        <v>0.26856999999999998</v>
      </c>
      <c r="E221" s="103">
        <v>0.22251000000000001</v>
      </c>
      <c r="F221" s="103">
        <v>0.20638000000000001</v>
      </c>
      <c r="G221" s="103">
        <v>0.22059999999999999</v>
      </c>
      <c r="H221" s="103">
        <v>0.22811999999999999</v>
      </c>
      <c r="I221" s="103">
        <v>0.24443999999999999</v>
      </c>
      <c r="J221" s="103">
        <v>0.24256</v>
      </c>
      <c r="K221" s="103">
        <v>0.22137999999999999</v>
      </c>
      <c r="L221" s="103">
        <v>0.20596999999999999</v>
      </c>
      <c r="M221" s="103">
        <v>0.19206000000000001</v>
      </c>
      <c r="N221" s="103">
        <v>0.21424000000000001</v>
      </c>
      <c r="O221" s="103">
        <v>0.21007000000000001</v>
      </c>
      <c r="P221" s="103">
        <v>0.24839</v>
      </c>
      <c r="Q221" s="103">
        <v>0.23910000000000001</v>
      </c>
      <c r="R221" s="103">
        <v>0.23296</v>
      </c>
      <c r="S221" s="103">
        <v>0.22708999999999999</v>
      </c>
      <c r="T221" s="103">
        <v>0.21307999999999999</v>
      </c>
      <c r="U221" s="103">
        <v>0.19667000000000001</v>
      </c>
      <c r="V221" s="103">
        <v>0.17355000000000001</v>
      </c>
      <c r="W221" s="329"/>
      <c r="X221" s="196"/>
      <c r="Y221" s="798">
        <v>0.20866999999999999</v>
      </c>
      <c r="Z221" s="197" t="str">
        <f t="shared" ref="Z221:Z246" si="22">IF(ISBLANK($X221),"",$X221*Y221)</f>
        <v/>
      </c>
      <c r="AA221" s="330"/>
      <c r="AB221" s="799">
        <v>2.8369999999999999E-2</v>
      </c>
      <c r="AC221" s="197" t="str">
        <f t="shared" ref="AC221:AC247" si="23">IF(ISBLANK($X221),"",$X221*AB221)</f>
        <v/>
      </c>
      <c r="AD221" s="329"/>
      <c r="AE221" s="400">
        <f t="shared" ref="AE221:AE247" si="24">ROUND(SUM(AB221,Y221),5)</f>
        <v>0.23704</v>
      </c>
      <c r="AF221" s="197" t="str">
        <f t="shared" ref="AF221:AF247" si="25">IF(ISBLANK($X221),"",$X221*AE221)</f>
        <v/>
      </c>
      <c r="AG221" s="329"/>
      <c r="AH221" s="605">
        <v>0.78675350319517978</v>
      </c>
      <c r="AI221" s="605">
        <v>0.21324649680482022</v>
      </c>
      <c r="AK221" s="605">
        <v>5.4863334459556878E-2</v>
      </c>
      <c r="AL221" s="605">
        <v>8.0061972574763246E-2</v>
      </c>
    </row>
    <row r="222" spans="1:38">
      <c r="A222" s="25"/>
      <c r="B222" s="65" t="s">
        <v>556</v>
      </c>
      <c r="C222" s="103">
        <v>0.36231999999999998</v>
      </c>
      <c r="D222" s="103">
        <v>0.35879</v>
      </c>
      <c r="E222" s="103">
        <v>0.34720000000000001</v>
      </c>
      <c r="F222" s="103">
        <v>0.36159999999999998</v>
      </c>
      <c r="G222" s="103">
        <v>0.38275999999999999</v>
      </c>
      <c r="H222" s="103">
        <v>0.37518000000000001</v>
      </c>
      <c r="I222" s="103">
        <v>0.35572999999999999</v>
      </c>
      <c r="J222" s="103">
        <v>0.32618999999999998</v>
      </c>
      <c r="K222" s="103">
        <v>0.33134000000000002</v>
      </c>
      <c r="L222" s="103">
        <v>0.29253000000000001</v>
      </c>
      <c r="M222" s="103">
        <v>0.29912</v>
      </c>
      <c r="N222" s="103">
        <v>0.28560999999999998</v>
      </c>
      <c r="O222" s="103">
        <v>0.28010000000000002</v>
      </c>
      <c r="P222" s="103">
        <v>0.28843999999999997</v>
      </c>
      <c r="Q222" s="103">
        <v>0.29510999999999998</v>
      </c>
      <c r="R222" s="103">
        <v>0.28548000000000001</v>
      </c>
      <c r="S222" s="103">
        <v>0.27277000000000001</v>
      </c>
      <c r="T222" s="103">
        <v>0.26183000000000001</v>
      </c>
      <c r="U222" s="103">
        <v>0.26162000000000002</v>
      </c>
      <c r="V222" s="103">
        <v>0.22861000000000001</v>
      </c>
      <c r="W222" s="329"/>
      <c r="X222" s="196"/>
      <c r="Y222" s="798">
        <v>0.26206000000000002</v>
      </c>
      <c r="Z222" s="197" t="str">
        <f t="shared" si="22"/>
        <v/>
      </c>
      <c r="AA222" s="330"/>
      <c r="AB222" s="799">
        <v>3.5630000000000002E-2</v>
      </c>
      <c r="AC222" s="197" t="str">
        <f t="shared" si="23"/>
        <v/>
      </c>
      <c r="AD222" s="329"/>
      <c r="AE222" s="400">
        <f t="shared" si="24"/>
        <v>0.29769000000000001</v>
      </c>
      <c r="AF222" s="197" t="str">
        <f t="shared" si="25"/>
        <v/>
      </c>
      <c r="AG222" s="329"/>
      <c r="AH222" s="605">
        <v>0.91358699170121194</v>
      </c>
      <c r="AI222" s="605">
        <v>8.6413008298788063E-2</v>
      </c>
      <c r="AJ222" s="534"/>
      <c r="AK222" s="605">
        <v>4.86212543685322E-2</v>
      </c>
      <c r="AL222" s="605">
        <v>4.1792713582572763E-2</v>
      </c>
    </row>
    <row r="223" spans="1:38">
      <c r="A223" s="25"/>
      <c r="B223" s="65" t="s">
        <v>557</v>
      </c>
      <c r="C223" s="103" t="s">
        <v>291</v>
      </c>
      <c r="D223" s="103" t="s">
        <v>291</v>
      </c>
      <c r="E223" s="103">
        <v>0.56571000000000005</v>
      </c>
      <c r="F223" s="103">
        <v>0.57404999999999995</v>
      </c>
      <c r="G223" s="103">
        <v>0.54393000000000002</v>
      </c>
      <c r="H223" s="103">
        <v>0.51127999999999996</v>
      </c>
      <c r="I223" s="103">
        <v>0.49906</v>
      </c>
      <c r="J223" s="103">
        <v>0.56093000000000004</v>
      </c>
      <c r="K223" s="103">
        <v>0.57123999999999997</v>
      </c>
      <c r="L223" s="103">
        <v>0.53144999999999998</v>
      </c>
      <c r="M223" s="103">
        <v>0.51476</v>
      </c>
      <c r="N223" s="103">
        <v>0.55527000000000004</v>
      </c>
      <c r="O223" s="103">
        <v>0.51729000000000003</v>
      </c>
      <c r="P223" s="103">
        <v>0.56205000000000005</v>
      </c>
      <c r="Q223" s="103">
        <v>0.56591999999999998</v>
      </c>
      <c r="R223" s="103">
        <v>0.52910000000000001</v>
      </c>
      <c r="S223" s="103">
        <v>0.51636000000000004</v>
      </c>
      <c r="T223" s="103">
        <v>0.60816999999999999</v>
      </c>
      <c r="U223" s="103">
        <v>0.57286000000000004</v>
      </c>
      <c r="V223" s="103">
        <v>0.53771000000000002</v>
      </c>
      <c r="W223" s="329"/>
      <c r="X223" s="196"/>
      <c r="Y223" s="798">
        <v>0.55284</v>
      </c>
      <c r="Z223" s="197" t="str">
        <f t="shared" si="22"/>
        <v/>
      </c>
      <c r="AA223" s="330"/>
      <c r="AB223" s="799">
        <v>7.5170000000000001E-2</v>
      </c>
      <c r="AC223" s="197" t="str">
        <f t="shared" si="23"/>
        <v/>
      </c>
      <c r="AD223" s="329"/>
      <c r="AE223" s="400">
        <f t="shared" si="24"/>
        <v>0.62800999999999996</v>
      </c>
      <c r="AF223" s="197" t="str">
        <f t="shared" si="25"/>
        <v/>
      </c>
      <c r="AG223" s="329"/>
      <c r="AH223" s="605">
        <v>0.74153101180790437</v>
      </c>
      <c r="AI223" s="605">
        <v>0.25846898819209563</v>
      </c>
      <c r="AJ223" s="534"/>
      <c r="AK223" s="605">
        <v>0.1489902921330645</v>
      </c>
      <c r="AL223" s="605">
        <v>0.12774715693621869</v>
      </c>
    </row>
    <row r="224" spans="1:38">
      <c r="A224" s="25"/>
      <c r="B224" s="65" t="s">
        <v>558</v>
      </c>
      <c r="C224" s="103" t="s">
        <v>291</v>
      </c>
      <c r="D224" s="103" t="s">
        <v>291</v>
      </c>
      <c r="E224" s="103">
        <v>0.87434999999999996</v>
      </c>
      <c r="F224" s="103">
        <v>0.87514999999999998</v>
      </c>
      <c r="G224" s="103">
        <v>0.87912999999999997</v>
      </c>
      <c r="H224" s="103">
        <v>0.86897000000000002</v>
      </c>
      <c r="I224" s="103">
        <v>0.88002000000000002</v>
      </c>
      <c r="J224" s="103">
        <v>0.88910999999999996</v>
      </c>
      <c r="K224" s="103">
        <v>0.89115999999999995</v>
      </c>
      <c r="L224" s="103">
        <v>0.90502000000000005</v>
      </c>
      <c r="M224" s="103">
        <v>0.88522000000000001</v>
      </c>
      <c r="N224" s="103">
        <v>0.8216</v>
      </c>
      <c r="O224" s="103">
        <v>0.79900000000000004</v>
      </c>
      <c r="P224" s="103">
        <v>0.88063999999999998</v>
      </c>
      <c r="Q224" s="103">
        <v>0.81630999999999998</v>
      </c>
      <c r="R224" s="103">
        <v>0.82074000000000003</v>
      </c>
      <c r="S224" s="103">
        <v>0.79830999999999996</v>
      </c>
      <c r="T224" s="103">
        <v>0.79793000000000003</v>
      </c>
      <c r="U224" s="103">
        <v>0.78371000000000002</v>
      </c>
      <c r="V224" s="103">
        <v>0.77388000000000001</v>
      </c>
      <c r="W224" s="329"/>
      <c r="X224" s="196"/>
      <c r="Y224" s="798">
        <v>0.79491000000000001</v>
      </c>
      <c r="Z224" s="197" t="str">
        <f t="shared" si="22"/>
        <v/>
      </c>
      <c r="AA224" s="330"/>
      <c r="AB224" s="799">
        <v>0.10809000000000001</v>
      </c>
      <c r="AC224" s="197" t="str">
        <f t="shared" si="23"/>
        <v/>
      </c>
      <c r="AD224" s="329"/>
      <c r="AE224" s="400">
        <f t="shared" si="24"/>
        <v>0.90300000000000002</v>
      </c>
      <c r="AF224" s="197" t="str">
        <f t="shared" si="25"/>
        <v/>
      </c>
      <c r="AG224" s="329"/>
      <c r="AH224" s="605">
        <v>1</v>
      </c>
      <c r="AI224" s="605">
        <v>0</v>
      </c>
      <c r="AJ224" s="534"/>
      <c r="AK224" s="605">
        <v>4.1349915529285561E-2</v>
      </c>
      <c r="AL224" s="605">
        <v>0</v>
      </c>
    </row>
    <row r="225" spans="1:38">
      <c r="A225" s="25"/>
      <c r="B225" s="65" t="s">
        <v>559</v>
      </c>
      <c r="C225" s="103">
        <v>0.66962999999999995</v>
      </c>
      <c r="D225" s="103">
        <v>0.66037999999999997</v>
      </c>
      <c r="E225" s="103">
        <v>0.64470000000000005</v>
      </c>
      <c r="F225" s="103">
        <v>0.65898999999999996</v>
      </c>
      <c r="G225" s="103">
        <v>0.66779999999999995</v>
      </c>
      <c r="H225" s="103">
        <v>0.67437000000000002</v>
      </c>
      <c r="I225" s="103">
        <v>0.65522999999999998</v>
      </c>
      <c r="J225" s="103">
        <v>0.65625</v>
      </c>
      <c r="K225" s="103">
        <v>0.66085000000000005</v>
      </c>
      <c r="L225" s="103">
        <v>0.65029000000000003</v>
      </c>
      <c r="M225" s="103">
        <v>0.66874999999999996</v>
      </c>
      <c r="N225" s="103">
        <v>0.65441000000000005</v>
      </c>
      <c r="O225" s="103">
        <v>0.62900999999999996</v>
      </c>
      <c r="P225" s="103">
        <v>0.58789000000000002</v>
      </c>
      <c r="Q225" s="103">
        <v>0.58897999999999995</v>
      </c>
      <c r="R225" s="103">
        <v>0.59089999999999998</v>
      </c>
      <c r="S225" s="103">
        <v>0.58777000000000001</v>
      </c>
      <c r="T225" s="103">
        <v>0.61555000000000004</v>
      </c>
      <c r="U225" s="103">
        <v>0.59975999999999996</v>
      </c>
      <c r="V225" s="103">
        <v>0.57391000000000003</v>
      </c>
      <c r="W225" s="329"/>
      <c r="X225" s="196"/>
      <c r="Y225" s="798">
        <v>0.59358</v>
      </c>
      <c r="Z225" s="197" t="str">
        <f t="shared" si="22"/>
        <v/>
      </c>
      <c r="AA225" s="330"/>
      <c r="AB225" s="799">
        <v>8.0710000000000004E-2</v>
      </c>
      <c r="AC225" s="197" t="str">
        <f t="shared" si="23"/>
        <v/>
      </c>
      <c r="AD225" s="329"/>
      <c r="AE225" s="400">
        <f t="shared" si="24"/>
        <v>0.67428999999999994</v>
      </c>
      <c r="AF225" s="197" t="str">
        <f t="shared" si="25"/>
        <v/>
      </c>
      <c r="AG225" s="329"/>
      <c r="AH225" s="605">
        <v>0.70448984754380617</v>
      </c>
      <c r="AI225" s="605">
        <v>0.29551015245619383</v>
      </c>
      <c r="AJ225" s="534"/>
      <c r="AK225" s="605">
        <v>7.8233677643054805E-2</v>
      </c>
      <c r="AL225" s="605">
        <v>0.16960494662410433</v>
      </c>
    </row>
    <row r="226" spans="1:38">
      <c r="A226" s="25"/>
      <c r="B226" s="65" t="s">
        <v>560</v>
      </c>
      <c r="C226" s="103">
        <v>0.54281999999999997</v>
      </c>
      <c r="D226" s="103">
        <v>0.57672999999999996</v>
      </c>
      <c r="E226" s="103">
        <v>0.53774</v>
      </c>
      <c r="F226" s="103">
        <v>0.52366999999999997</v>
      </c>
      <c r="G226" s="103">
        <v>0.53564000000000001</v>
      </c>
      <c r="H226" s="103">
        <v>0.49443999999999999</v>
      </c>
      <c r="I226" s="103">
        <v>0.53710000000000002</v>
      </c>
      <c r="J226" s="103">
        <v>0.48720000000000002</v>
      </c>
      <c r="K226" s="103">
        <v>0.45121</v>
      </c>
      <c r="L226" s="103">
        <v>0.42212</v>
      </c>
      <c r="M226" s="103">
        <v>0.39577000000000001</v>
      </c>
      <c r="N226" s="103">
        <v>0.39177000000000001</v>
      </c>
      <c r="O226" s="103">
        <v>0.38743</v>
      </c>
      <c r="P226" s="103">
        <v>0.41585</v>
      </c>
      <c r="Q226" s="103">
        <v>0.36119000000000001</v>
      </c>
      <c r="R226" s="103">
        <v>0.33083000000000001</v>
      </c>
      <c r="S226" s="103">
        <v>0.39854000000000001</v>
      </c>
      <c r="T226" s="103">
        <v>0.36687999999999998</v>
      </c>
      <c r="U226" s="103">
        <v>0.34927000000000002</v>
      </c>
      <c r="V226" s="103">
        <v>0.34782999999999997</v>
      </c>
      <c r="W226" s="329"/>
      <c r="X226" s="196"/>
      <c r="Y226" s="798">
        <v>0.35866999999999999</v>
      </c>
      <c r="Z226" s="197" t="str">
        <f t="shared" si="22"/>
        <v/>
      </c>
      <c r="AA226" s="330"/>
      <c r="AB226" s="799">
        <v>4.8770000000000001E-2</v>
      </c>
      <c r="AC226" s="197" t="str">
        <f t="shared" si="23"/>
        <v/>
      </c>
      <c r="AD226" s="329"/>
      <c r="AE226" s="400">
        <f t="shared" si="24"/>
        <v>0.40744000000000002</v>
      </c>
      <c r="AF226" s="197" t="str">
        <f t="shared" si="25"/>
        <v/>
      </c>
      <c r="AG226" s="329"/>
      <c r="AH226" s="605">
        <v>0.52394124071780634</v>
      </c>
      <c r="AI226" s="605">
        <v>0.47605875928219366</v>
      </c>
      <c r="AJ226" s="534"/>
      <c r="AK226" s="605">
        <v>5.3547648858522659E-2</v>
      </c>
      <c r="AL226" s="605">
        <v>0.20062060865903869</v>
      </c>
    </row>
    <row r="227" spans="1:38">
      <c r="A227" s="25"/>
      <c r="B227" s="65" t="s">
        <v>561</v>
      </c>
      <c r="C227" s="103">
        <v>0.67525000000000002</v>
      </c>
      <c r="D227" s="103">
        <v>0.66003000000000001</v>
      </c>
      <c r="E227" s="103">
        <v>0.74592999999999998</v>
      </c>
      <c r="F227" s="103">
        <v>0.71806000000000003</v>
      </c>
      <c r="G227" s="103">
        <v>0.71894000000000002</v>
      </c>
      <c r="H227" s="103">
        <v>0.81806999999999996</v>
      </c>
      <c r="I227" s="103">
        <v>0.81299999999999994</v>
      </c>
      <c r="J227" s="103">
        <v>0.79925000000000002</v>
      </c>
      <c r="K227" s="103">
        <v>0.85979000000000005</v>
      </c>
      <c r="L227" s="103">
        <v>0.84360999999999997</v>
      </c>
      <c r="M227" s="103">
        <v>0.83277999999999996</v>
      </c>
      <c r="N227" s="103">
        <v>0.81711</v>
      </c>
      <c r="O227" s="103">
        <v>0.79673000000000005</v>
      </c>
      <c r="P227" s="103">
        <v>0.86284000000000005</v>
      </c>
      <c r="Q227" s="103">
        <v>0.84450000000000003</v>
      </c>
      <c r="R227" s="103">
        <v>0.82862000000000002</v>
      </c>
      <c r="S227" s="103">
        <v>0.76310999999999996</v>
      </c>
      <c r="T227" s="103">
        <v>0.88936999999999999</v>
      </c>
      <c r="U227" s="103">
        <v>0.87326000000000004</v>
      </c>
      <c r="V227" s="103">
        <v>0.81057999999999997</v>
      </c>
      <c r="W227" s="329"/>
      <c r="X227" s="196"/>
      <c r="Y227" s="798">
        <v>0.83299000000000001</v>
      </c>
      <c r="Z227" s="197" t="str">
        <f t="shared" si="22"/>
        <v/>
      </c>
      <c r="AA227" s="330"/>
      <c r="AB227" s="799">
        <v>0.11326</v>
      </c>
      <c r="AC227" s="197" t="str">
        <f t="shared" si="23"/>
        <v/>
      </c>
      <c r="AD227" s="329"/>
      <c r="AE227" s="400">
        <f t="shared" si="24"/>
        <v>0.94625000000000004</v>
      </c>
      <c r="AF227" s="197" t="str">
        <f t="shared" si="25"/>
        <v/>
      </c>
      <c r="AG227" s="329"/>
      <c r="AH227" s="605">
        <v>0.58685331143920427</v>
      </c>
      <c r="AI227" s="605">
        <v>0.41314668856079573</v>
      </c>
      <c r="AJ227" s="534"/>
      <c r="AK227" s="605">
        <v>0.14399029193318857</v>
      </c>
      <c r="AL227" s="605">
        <v>0.14421928591054012</v>
      </c>
    </row>
    <row r="228" spans="1:38">
      <c r="A228" s="25"/>
      <c r="B228" s="65" t="s">
        <v>562</v>
      </c>
      <c r="C228" s="103">
        <v>0.23763000000000001</v>
      </c>
      <c r="D228" s="103">
        <v>0.24290999999999999</v>
      </c>
      <c r="E228" s="103">
        <v>0.21459</v>
      </c>
      <c r="F228" s="103">
        <v>0.24012</v>
      </c>
      <c r="G228" s="103">
        <v>0.27732000000000001</v>
      </c>
      <c r="H228" s="103">
        <v>0.25888</v>
      </c>
      <c r="I228" s="103">
        <v>0.29366999999999999</v>
      </c>
      <c r="J228" s="103">
        <v>0.27237</v>
      </c>
      <c r="K228" s="103">
        <v>0.22176000000000001</v>
      </c>
      <c r="L228" s="103">
        <v>0.22186</v>
      </c>
      <c r="M228" s="103">
        <v>0.22123000000000001</v>
      </c>
      <c r="N228" s="103">
        <v>0.25219999999999998</v>
      </c>
      <c r="O228" s="103">
        <v>0.26407000000000003</v>
      </c>
      <c r="P228" s="103">
        <v>0.30514999999999998</v>
      </c>
      <c r="Q228" s="103">
        <v>0.26478000000000002</v>
      </c>
      <c r="R228" s="103">
        <v>0.20225000000000001</v>
      </c>
      <c r="S228" s="103">
        <v>0.25168000000000001</v>
      </c>
      <c r="T228" s="103">
        <v>0.23968</v>
      </c>
      <c r="U228" s="103">
        <v>0.1961</v>
      </c>
      <c r="V228" s="103">
        <v>0.21526000000000001</v>
      </c>
      <c r="W228" s="329"/>
      <c r="X228" s="196"/>
      <c r="Y228" s="798">
        <v>0.22098999999999999</v>
      </c>
      <c r="Z228" s="197" t="str">
        <f t="shared" si="22"/>
        <v/>
      </c>
      <c r="AA228" s="330"/>
      <c r="AB228" s="799">
        <v>3.005E-2</v>
      </c>
      <c r="AC228" s="197" t="str">
        <f t="shared" si="23"/>
        <v/>
      </c>
      <c r="AD228" s="329"/>
      <c r="AE228" s="400">
        <f t="shared" si="24"/>
        <v>0.25103999999999999</v>
      </c>
      <c r="AF228" s="197" t="str">
        <f t="shared" si="25"/>
        <v/>
      </c>
      <c r="AG228" s="329"/>
      <c r="AH228" s="605">
        <v>0.59825419274343428</v>
      </c>
      <c r="AI228" s="605">
        <v>0.40174580725656572</v>
      </c>
      <c r="AJ228" s="534"/>
      <c r="AK228" s="605">
        <v>3.5897381065107418E-2</v>
      </c>
      <c r="AL228" s="605">
        <v>5.9909777918606945E-2</v>
      </c>
    </row>
    <row r="229" spans="1:38">
      <c r="A229" s="25"/>
      <c r="B229" s="65" t="s">
        <v>563</v>
      </c>
      <c r="C229" s="103">
        <v>0.11652999999999999</v>
      </c>
      <c r="D229" s="103">
        <v>0.13119</v>
      </c>
      <c r="E229" s="103">
        <v>0.10471</v>
      </c>
      <c r="F229" s="103">
        <v>7.2550000000000003E-2</v>
      </c>
      <c r="G229" s="103">
        <v>7.3209999999999997E-2</v>
      </c>
      <c r="H229" s="103">
        <v>8.0750000000000002E-2</v>
      </c>
      <c r="I229" s="103">
        <v>8.4519999999999998E-2</v>
      </c>
      <c r="J229" s="103">
        <v>7.7780000000000002E-2</v>
      </c>
      <c r="K229" s="103">
        <v>0.10656</v>
      </c>
      <c r="L229" s="103">
        <v>9.2319999999999999E-2</v>
      </c>
      <c r="M229" s="103">
        <v>8.9609999999999995E-2</v>
      </c>
      <c r="N229" s="103">
        <v>7.6670000000000002E-2</v>
      </c>
      <c r="O229" s="103">
        <v>8.2610000000000003E-2</v>
      </c>
      <c r="P229" s="103">
        <v>8.6360000000000006E-2</v>
      </c>
      <c r="Q229" s="103">
        <v>8.4459999999999993E-2</v>
      </c>
      <c r="R229" s="103">
        <v>9.9409999999999998E-2</v>
      </c>
      <c r="S229" s="103">
        <v>9.2369999999999994E-2</v>
      </c>
      <c r="T229" s="103">
        <v>9.597E-2</v>
      </c>
      <c r="U229" s="103">
        <v>9.2689999999999995E-2</v>
      </c>
      <c r="V229" s="103">
        <v>9.6129999999999993E-2</v>
      </c>
      <c r="W229" s="329"/>
      <c r="X229" s="196"/>
      <c r="Y229" s="798">
        <v>9.5310000000000006E-2</v>
      </c>
      <c r="Z229" s="197" t="str">
        <f t="shared" si="22"/>
        <v/>
      </c>
      <c r="AA229" s="330"/>
      <c r="AB229" s="799">
        <v>1.2959999999999999E-2</v>
      </c>
      <c r="AC229" s="197" t="str">
        <f t="shared" si="23"/>
        <v/>
      </c>
      <c r="AD229" s="329"/>
      <c r="AE229" s="400">
        <f t="shared" si="24"/>
        <v>0.10827000000000001</v>
      </c>
      <c r="AF229" s="197" t="str">
        <f t="shared" si="25"/>
        <v/>
      </c>
      <c r="AG229" s="329"/>
      <c r="AH229" s="605">
        <v>0.92468095470752976</v>
      </c>
      <c r="AI229" s="605">
        <v>7.5319045292470244E-2</v>
      </c>
      <c r="AJ229" s="534"/>
      <c r="AK229" s="605">
        <v>7.0236545475788392E-2</v>
      </c>
      <c r="AL229" s="605">
        <v>0</v>
      </c>
    </row>
    <row r="230" spans="1:38">
      <c r="A230" s="25"/>
      <c r="B230" s="65" t="s">
        <v>564</v>
      </c>
      <c r="C230" s="103">
        <v>0.58699999999999997</v>
      </c>
      <c r="D230" s="103">
        <v>0.59589999999999999</v>
      </c>
      <c r="E230" s="103">
        <v>0.57981000000000005</v>
      </c>
      <c r="F230" s="103">
        <v>0.57249000000000005</v>
      </c>
      <c r="G230" s="103">
        <v>0.57203000000000004</v>
      </c>
      <c r="H230" s="103">
        <v>0.55467999999999995</v>
      </c>
      <c r="I230" s="103">
        <v>0.55696000000000001</v>
      </c>
      <c r="J230" s="103">
        <v>0.54498999999999997</v>
      </c>
      <c r="K230" s="103">
        <v>0.5373</v>
      </c>
      <c r="L230" s="103">
        <v>0.51919999999999999</v>
      </c>
      <c r="M230" s="103">
        <v>0.52451000000000003</v>
      </c>
      <c r="N230" s="103">
        <v>0.53693000000000002</v>
      </c>
      <c r="O230" s="103">
        <v>0.53924000000000005</v>
      </c>
      <c r="P230" s="103">
        <v>0.46139999999999998</v>
      </c>
      <c r="Q230" s="103">
        <v>0.46323999999999999</v>
      </c>
      <c r="R230" s="103">
        <v>0.43325999999999998</v>
      </c>
      <c r="S230" s="103">
        <v>0.42973</v>
      </c>
      <c r="T230" s="103">
        <v>0.49664000000000003</v>
      </c>
      <c r="U230" s="103">
        <v>0.46879999999999999</v>
      </c>
      <c r="V230" s="103">
        <v>0.45504</v>
      </c>
      <c r="W230" s="329"/>
      <c r="X230" s="196"/>
      <c r="Y230" s="798">
        <v>0.45668999999999998</v>
      </c>
      <c r="Z230" s="197" t="str">
        <f t="shared" si="22"/>
        <v/>
      </c>
      <c r="AA230" s="330"/>
      <c r="AB230" s="799">
        <v>6.2100000000000002E-2</v>
      </c>
      <c r="AC230" s="197" t="str">
        <f t="shared" si="23"/>
        <v/>
      </c>
      <c r="AD230" s="329"/>
      <c r="AE230" s="400">
        <f t="shared" si="24"/>
        <v>0.51878999999999997</v>
      </c>
      <c r="AF230" s="197" t="str">
        <f t="shared" si="25"/>
        <v/>
      </c>
      <c r="AG230" s="329"/>
      <c r="AH230" s="605">
        <v>0.77035168687528199</v>
      </c>
      <c r="AI230" s="605">
        <v>0.22964831312471801</v>
      </c>
      <c r="AJ230" s="534"/>
      <c r="AK230" s="605">
        <v>5.2160510235834498E-2</v>
      </c>
      <c r="AL230" s="605">
        <v>7.8091664929732296E-2</v>
      </c>
    </row>
    <row r="231" spans="1:38">
      <c r="A231" s="25"/>
      <c r="B231" s="65" t="s">
        <v>565</v>
      </c>
      <c r="C231" s="103">
        <v>1.09243</v>
      </c>
      <c r="D231" s="103">
        <v>1.0384899999999999</v>
      </c>
      <c r="E231" s="103">
        <v>1.0716600000000001</v>
      </c>
      <c r="F231" s="103">
        <v>1.04697</v>
      </c>
      <c r="G231" s="103">
        <v>1.0215700000000001</v>
      </c>
      <c r="H231" s="103">
        <v>1.0434000000000001</v>
      </c>
      <c r="I231" s="103">
        <v>0.92888000000000004</v>
      </c>
      <c r="J231" s="103">
        <v>0.90415000000000001</v>
      </c>
      <c r="K231" s="103">
        <v>0.87929000000000002</v>
      </c>
      <c r="L231" s="103">
        <v>0.85909999999999997</v>
      </c>
      <c r="M231" s="103">
        <v>0.90181</v>
      </c>
      <c r="N231" s="103">
        <v>0.91713</v>
      </c>
      <c r="O231" s="103">
        <v>0.89832000000000001</v>
      </c>
      <c r="P231" s="103">
        <v>0.85789000000000004</v>
      </c>
      <c r="Q231" s="103">
        <v>0.85668999999999995</v>
      </c>
      <c r="R231" s="103">
        <v>0.85985</v>
      </c>
      <c r="S231" s="103">
        <v>0.79695000000000005</v>
      </c>
      <c r="T231" s="103">
        <v>0.81474000000000002</v>
      </c>
      <c r="U231" s="103">
        <v>0.81066000000000005</v>
      </c>
      <c r="V231" s="103">
        <v>0.76449</v>
      </c>
      <c r="W231" s="329"/>
      <c r="X231" s="196"/>
      <c r="Y231" s="798">
        <v>0.80933999999999995</v>
      </c>
      <c r="Z231" s="197" t="str">
        <f t="shared" si="22"/>
        <v/>
      </c>
      <c r="AA231" s="330"/>
      <c r="AB231" s="799">
        <v>0.11005</v>
      </c>
      <c r="AC231" s="197" t="str">
        <f t="shared" si="23"/>
        <v/>
      </c>
      <c r="AD231" s="329"/>
      <c r="AE231" s="400">
        <f t="shared" si="24"/>
        <v>0.91939000000000004</v>
      </c>
      <c r="AF231" s="197" t="str">
        <f t="shared" si="25"/>
        <v/>
      </c>
      <c r="AG231" s="329"/>
      <c r="AH231" s="605">
        <v>0.99106188964865327</v>
      </c>
      <c r="AI231" s="605">
        <v>8.9381103513467286E-3</v>
      </c>
      <c r="AJ231" s="534"/>
      <c r="AK231" s="605">
        <v>8.1191678844182158E-2</v>
      </c>
      <c r="AL231" s="605">
        <v>0</v>
      </c>
    </row>
    <row r="232" spans="1:38">
      <c r="A232" s="25"/>
      <c r="B232" s="65" t="s">
        <v>566</v>
      </c>
      <c r="C232" s="103">
        <v>0.45461000000000001</v>
      </c>
      <c r="D232" s="103">
        <v>0.45171</v>
      </c>
      <c r="E232" s="103">
        <v>0.46826000000000001</v>
      </c>
      <c r="F232" s="103">
        <v>0.46862999999999999</v>
      </c>
      <c r="G232" s="103">
        <v>0.46931</v>
      </c>
      <c r="H232" s="103">
        <v>0.46845999999999999</v>
      </c>
      <c r="I232" s="103">
        <v>0.45934999999999998</v>
      </c>
      <c r="J232" s="103">
        <v>0.46365000000000001</v>
      </c>
      <c r="K232" s="103">
        <v>0.46325</v>
      </c>
      <c r="L232" s="103">
        <v>0.44613000000000003</v>
      </c>
      <c r="M232" s="103">
        <v>0.43408999999999998</v>
      </c>
      <c r="N232" s="103">
        <v>0.42645</v>
      </c>
      <c r="O232" s="103">
        <v>0.42393999999999998</v>
      </c>
      <c r="P232" s="103">
        <v>0.45999000000000001</v>
      </c>
      <c r="Q232" s="103">
        <v>0.42509000000000002</v>
      </c>
      <c r="R232" s="103">
        <v>0.36782999999999999</v>
      </c>
      <c r="S232" s="103">
        <v>0.37152000000000002</v>
      </c>
      <c r="T232" s="103">
        <v>0.37359999999999999</v>
      </c>
      <c r="U232" s="103">
        <v>0.35693000000000003</v>
      </c>
      <c r="V232" s="103">
        <v>0.33246999999999999</v>
      </c>
      <c r="W232" s="329"/>
      <c r="X232" s="196"/>
      <c r="Y232" s="798">
        <v>0.36047000000000001</v>
      </c>
      <c r="Z232" s="197" t="str">
        <f t="shared" si="22"/>
        <v/>
      </c>
      <c r="AA232" s="330"/>
      <c r="AB232" s="799">
        <v>4.9009999999999998E-2</v>
      </c>
      <c r="AC232" s="197" t="str">
        <f t="shared" si="23"/>
        <v/>
      </c>
      <c r="AD232" s="329"/>
      <c r="AE232" s="400">
        <f t="shared" si="24"/>
        <v>0.40948000000000001</v>
      </c>
      <c r="AF232" s="197" t="str">
        <f t="shared" si="25"/>
        <v/>
      </c>
      <c r="AG232" s="329"/>
      <c r="AH232" s="605">
        <v>0.69825328603707759</v>
      </c>
      <c r="AI232" s="605">
        <v>0.30174671396292241</v>
      </c>
      <c r="AJ232" s="534"/>
      <c r="AK232" s="605">
        <v>0.10400193454466611</v>
      </c>
      <c r="AL232" s="605">
        <v>1.4856962332763211E-2</v>
      </c>
    </row>
    <row r="233" spans="1:38">
      <c r="A233" s="25"/>
      <c r="B233" s="65" t="s">
        <v>567</v>
      </c>
      <c r="C233" s="103">
        <v>0.80532000000000004</v>
      </c>
      <c r="D233" s="103">
        <v>0.80840999999999996</v>
      </c>
      <c r="E233" s="103">
        <v>0.81411999999999995</v>
      </c>
      <c r="F233" s="103">
        <v>0.79769999999999996</v>
      </c>
      <c r="G233" s="103">
        <v>0.79410000000000003</v>
      </c>
      <c r="H233" s="103">
        <v>0.79078000000000004</v>
      </c>
      <c r="I233" s="103">
        <v>0.77010999999999996</v>
      </c>
      <c r="J233" s="103">
        <v>0.76809000000000005</v>
      </c>
      <c r="K233" s="103">
        <v>0.76456000000000002</v>
      </c>
      <c r="L233" s="103">
        <v>0.75807000000000002</v>
      </c>
      <c r="M233" s="103">
        <v>0.69879999999999998</v>
      </c>
      <c r="N233" s="103">
        <v>0.72721999999999998</v>
      </c>
      <c r="O233" s="103">
        <v>0.69094</v>
      </c>
      <c r="P233" s="103">
        <v>0.65642999999999996</v>
      </c>
      <c r="Q233" s="103">
        <v>0.62492999999999999</v>
      </c>
      <c r="R233" s="103">
        <v>0.63180000000000003</v>
      </c>
      <c r="S233" s="103">
        <v>0.59138000000000002</v>
      </c>
      <c r="T233" s="103">
        <v>0.54788000000000003</v>
      </c>
      <c r="U233" s="103">
        <v>0.51826000000000005</v>
      </c>
      <c r="V233" s="103">
        <v>0.50439000000000001</v>
      </c>
      <c r="W233" s="329"/>
      <c r="X233" s="196"/>
      <c r="Y233" s="798">
        <v>0.55874000000000001</v>
      </c>
      <c r="Z233" s="197" t="str">
        <f t="shared" si="22"/>
        <v/>
      </c>
      <c r="AA233" s="330"/>
      <c r="AB233" s="799">
        <v>7.5969999999999996E-2</v>
      </c>
      <c r="AC233" s="197" t="str">
        <f t="shared" si="23"/>
        <v/>
      </c>
      <c r="AD233" s="329"/>
      <c r="AE233" s="400">
        <f t="shared" si="24"/>
        <v>0.63471</v>
      </c>
      <c r="AF233" s="197" t="str">
        <f t="shared" si="25"/>
        <v/>
      </c>
      <c r="AG233" s="329"/>
      <c r="AH233" s="605">
        <v>1</v>
      </c>
      <c r="AI233" s="605">
        <v>0</v>
      </c>
      <c r="AJ233" s="534"/>
      <c r="AK233" s="605">
        <v>7.8546410119670507E-2</v>
      </c>
      <c r="AL233" s="605">
        <v>0</v>
      </c>
    </row>
    <row r="234" spans="1:38">
      <c r="A234" s="25"/>
      <c r="B234" s="65" t="s">
        <v>568</v>
      </c>
      <c r="C234" s="103">
        <v>0.61053000000000002</v>
      </c>
      <c r="D234" s="103">
        <v>0.58252000000000004</v>
      </c>
      <c r="E234" s="103">
        <v>0.56860999999999995</v>
      </c>
      <c r="F234" s="103">
        <v>0.55693999999999999</v>
      </c>
      <c r="G234" s="103">
        <v>0.54735</v>
      </c>
      <c r="H234" s="103">
        <v>0.57947000000000004</v>
      </c>
      <c r="I234" s="103">
        <v>0.55679999999999996</v>
      </c>
      <c r="J234" s="103">
        <v>0.54576999999999998</v>
      </c>
      <c r="K234" s="103">
        <v>0.54491000000000001</v>
      </c>
      <c r="L234" s="103">
        <v>0.52534999999999998</v>
      </c>
      <c r="M234" s="103">
        <v>0.52883999999999998</v>
      </c>
      <c r="N234" s="103">
        <v>0.51166</v>
      </c>
      <c r="O234" s="103">
        <v>0.53454999999999997</v>
      </c>
      <c r="P234" s="103">
        <v>0.54285000000000005</v>
      </c>
      <c r="Q234" s="103">
        <v>0.48759999999999998</v>
      </c>
      <c r="R234" s="103">
        <v>0.47432999999999997</v>
      </c>
      <c r="S234" s="103">
        <v>0.49475999999999998</v>
      </c>
      <c r="T234" s="103">
        <v>0.46648000000000001</v>
      </c>
      <c r="U234" s="103">
        <v>0.44599</v>
      </c>
      <c r="V234" s="103">
        <v>0.41034999999999999</v>
      </c>
      <c r="W234" s="329"/>
      <c r="X234" s="196"/>
      <c r="Y234" s="798">
        <v>0.45838000000000001</v>
      </c>
      <c r="Z234" s="197" t="str">
        <f t="shared" si="22"/>
        <v/>
      </c>
      <c r="AA234" s="330"/>
      <c r="AB234" s="799">
        <v>6.2330000000000003E-2</v>
      </c>
      <c r="AC234" s="197" t="str">
        <f t="shared" si="23"/>
        <v/>
      </c>
      <c r="AD234" s="329"/>
      <c r="AE234" s="400">
        <f t="shared" si="24"/>
        <v>0.52071000000000001</v>
      </c>
      <c r="AF234" s="197" t="str">
        <f t="shared" si="25"/>
        <v/>
      </c>
      <c r="AG234" s="329"/>
      <c r="AH234" s="605">
        <v>0.84941396060217023</v>
      </c>
      <c r="AI234" s="605">
        <v>0.15058603939782977</v>
      </c>
      <c r="AJ234" s="534"/>
      <c r="AK234" s="605">
        <v>6.3171289774786893E-2</v>
      </c>
      <c r="AL234" s="605">
        <v>0</v>
      </c>
    </row>
    <row r="235" spans="1:38">
      <c r="A235" s="25"/>
      <c r="B235" s="65" t="s">
        <v>569</v>
      </c>
      <c r="C235" s="103" t="s">
        <v>291</v>
      </c>
      <c r="D235" s="103" t="s">
        <v>291</v>
      </c>
      <c r="E235" s="103">
        <v>0.33384999999999998</v>
      </c>
      <c r="F235" s="103">
        <v>0.32491999999999999</v>
      </c>
      <c r="G235" s="103">
        <v>0.29905999999999999</v>
      </c>
      <c r="H235" s="103">
        <v>0.28484999999999999</v>
      </c>
      <c r="I235" s="103">
        <v>0.31203999999999998</v>
      </c>
      <c r="J235" s="103">
        <v>0.25953999999999999</v>
      </c>
      <c r="K235" s="103">
        <v>0.23582</v>
      </c>
      <c r="L235" s="103">
        <v>0.25992999999999999</v>
      </c>
      <c r="M235" s="103">
        <v>0.23807</v>
      </c>
      <c r="N235" s="103">
        <v>0.22584000000000001</v>
      </c>
      <c r="O235" s="103">
        <v>0.22406000000000001</v>
      </c>
      <c r="P235" s="103">
        <v>0.21762999999999999</v>
      </c>
      <c r="Q235" s="103">
        <v>0.19822999999999999</v>
      </c>
      <c r="R235" s="103">
        <v>0.19017999999999999</v>
      </c>
      <c r="S235" s="103">
        <v>0.19466</v>
      </c>
      <c r="T235" s="103">
        <v>0.18919</v>
      </c>
      <c r="U235" s="103">
        <v>0.18525</v>
      </c>
      <c r="V235" s="103">
        <v>0.17510000000000001</v>
      </c>
      <c r="W235" s="329"/>
      <c r="X235" s="196"/>
      <c r="Y235" s="798">
        <v>0.18687999999999999</v>
      </c>
      <c r="Z235" s="197" t="str">
        <f t="shared" si="22"/>
        <v/>
      </c>
      <c r="AA235" s="330"/>
      <c r="AB235" s="799">
        <v>2.5409999999999999E-2</v>
      </c>
      <c r="AC235" s="197" t="str">
        <f t="shared" si="23"/>
        <v/>
      </c>
      <c r="AD235" s="329"/>
      <c r="AE235" s="400">
        <f t="shared" si="24"/>
        <v>0.21229000000000001</v>
      </c>
      <c r="AF235" s="197" t="str">
        <f t="shared" si="25"/>
        <v/>
      </c>
      <c r="AG235" s="329"/>
      <c r="AH235" s="605">
        <v>0.3913108930514298</v>
      </c>
      <c r="AI235" s="605">
        <v>0.60868910694857026</v>
      </c>
      <c r="AJ235" s="534"/>
      <c r="AK235" s="605">
        <v>0.11369107018285292</v>
      </c>
      <c r="AL235" s="605">
        <v>0.15443764577219202</v>
      </c>
    </row>
    <row r="236" spans="1:38">
      <c r="A236" s="25"/>
      <c r="B236" s="65" t="s">
        <v>570</v>
      </c>
      <c r="C236" s="103" t="s">
        <v>291</v>
      </c>
      <c r="D236" s="103" t="s">
        <v>291</v>
      </c>
      <c r="E236" s="103">
        <v>0.22109999999999999</v>
      </c>
      <c r="F236" s="103">
        <v>0.22105</v>
      </c>
      <c r="G236" s="103">
        <v>0.25586999999999999</v>
      </c>
      <c r="H236" s="103">
        <v>0.20759</v>
      </c>
      <c r="I236" s="103">
        <v>0.20599999999999999</v>
      </c>
      <c r="J236" s="103">
        <v>0.20080000000000001</v>
      </c>
      <c r="K236" s="103">
        <v>0.20948</v>
      </c>
      <c r="L236" s="103">
        <v>0.21195</v>
      </c>
      <c r="M236" s="103">
        <v>0.19040000000000001</v>
      </c>
      <c r="N236" s="103">
        <v>0.17538999999999999</v>
      </c>
      <c r="O236" s="103">
        <v>0.14712</v>
      </c>
      <c r="P236" s="103">
        <v>0.13553999999999999</v>
      </c>
      <c r="Q236" s="103">
        <v>0.13564999999999999</v>
      </c>
      <c r="R236" s="103">
        <v>0.16014999999999999</v>
      </c>
      <c r="S236" s="103">
        <v>0.15961</v>
      </c>
      <c r="T236" s="103">
        <v>0.13916999999999999</v>
      </c>
      <c r="U236" s="103">
        <v>0.1308</v>
      </c>
      <c r="V236" s="103">
        <v>0.12645000000000001</v>
      </c>
      <c r="W236" s="329"/>
      <c r="X236" s="196"/>
      <c r="Y236" s="798">
        <v>0.14324000000000001</v>
      </c>
      <c r="Z236" s="197" t="str">
        <f t="shared" si="22"/>
        <v/>
      </c>
      <c r="AA236" s="330"/>
      <c r="AB236" s="799">
        <v>1.9480000000000001E-2</v>
      </c>
      <c r="AC236" s="197" t="str">
        <f t="shared" si="23"/>
        <v/>
      </c>
      <c r="AD236" s="329"/>
      <c r="AE236" s="400">
        <f t="shared" si="24"/>
        <v>0.16272</v>
      </c>
      <c r="AF236" s="197" t="str">
        <f t="shared" si="25"/>
        <v/>
      </c>
      <c r="AG236" s="329"/>
      <c r="AH236" s="605">
        <v>0.50861114491534598</v>
      </c>
      <c r="AI236" s="605">
        <v>0.49138885508465402</v>
      </c>
      <c r="AJ236" s="534"/>
      <c r="AK236" s="605">
        <v>0.11238347385971621</v>
      </c>
      <c r="AL236" s="605">
        <v>0.14845250260115767</v>
      </c>
    </row>
    <row r="237" spans="1:38">
      <c r="A237" s="25"/>
      <c r="B237" s="65" t="s">
        <v>571</v>
      </c>
      <c r="C237" s="103">
        <v>2.56907</v>
      </c>
      <c r="D237" s="103">
        <v>2.4514999999999998</v>
      </c>
      <c r="E237" s="103">
        <v>2.4632399999999999</v>
      </c>
      <c r="F237" s="103">
        <v>2.4457499999999999</v>
      </c>
      <c r="G237" s="103">
        <v>2.2397300000000002</v>
      </c>
      <c r="H237" s="103">
        <v>1.75021</v>
      </c>
      <c r="I237" s="103">
        <v>1.5763499999999999</v>
      </c>
      <c r="J237" s="103">
        <v>1.0661</v>
      </c>
      <c r="K237" s="103">
        <v>0.46793000000000001</v>
      </c>
      <c r="L237" s="103">
        <v>0.53230999999999995</v>
      </c>
      <c r="M237" s="103">
        <v>0.52046000000000003</v>
      </c>
      <c r="N237" s="103">
        <v>0.45717000000000002</v>
      </c>
      <c r="O237" s="103">
        <v>0.4037</v>
      </c>
      <c r="P237" s="103">
        <v>0.40581</v>
      </c>
      <c r="Q237" s="103">
        <v>0.39679999999999999</v>
      </c>
      <c r="R237" s="103">
        <v>0.39532</v>
      </c>
      <c r="S237" s="103">
        <v>0.39439000000000002</v>
      </c>
      <c r="T237" s="103">
        <v>0.38629999999999998</v>
      </c>
      <c r="U237" s="103">
        <v>0.38882</v>
      </c>
      <c r="V237" s="103">
        <v>0.39149</v>
      </c>
      <c r="W237" s="329"/>
      <c r="X237" s="196"/>
      <c r="Y237" s="798">
        <v>0.39126</v>
      </c>
      <c r="Z237" s="197" t="str">
        <f t="shared" si="22"/>
        <v/>
      </c>
      <c r="AA237" s="330"/>
      <c r="AB237" s="799">
        <v>5.3199999999999997E-2</v>
      </c>
      <c r="AC237" s="197" t="str">
        <f t="shared" si="23"/>
        <v/>
      </c>
      <c r="AD237" s="329"/>
      <c r="AE237" s="400">
        <f t="shared" si="24"/>
        <v>0.44446000000000002</v>
      </c>
      <c r="AF237" s="197" t="str">
        <f t="shared" si="25"/>
        <v/>
      </c>
      <c r="AG237" s="329"/>
      <c r="AH237" s="605">
        <v>0.87878691535585352</v>
      </c>
      <c r="AI237" s="605">
        <v>0.12121308464414648</v>
      </c>
      <c r="AJ237" s="534"/>
      <c r="AK237" s="605">
        <v>1.8950304277886378E-2</v>
      </c>
      <c r="AL237" s="605">
        <v>0</v>
      </c>
    </row>
    <row r="238" spans="1:38">
      <c r="A238" s="25"/>
      <c r="B238" s="65" t="s">
        <v>572</v>
      </c>
      <c r="C238" s="103" t="s">
        <v>291</v>
      </c>
      <c r="D238" s="103" t="s">
        <v>291</v>
      </c>
      <c r="E238" s="103">
        <v>1.1863900000000001</v>
      </c>
      <c r="F238" s="103">
        <v>1.6134599999999999</v>
      </c>
      <c r="G238" s="103">
        <v>1.34876</v>
      </c>
      <c r="H238" s="103">
        <v>1.11286</v>
      </c>
      <c r="I238" s="103">
        <v>1.1315299999999999</v>
      </c>
      <c r="J238" s="103">
        <v>1.08884</v>
      </c>
      <c r="K238" s="103">
        <v>1.0830900000000001</v>
      </c>
      <c r="L238" s="103">
        <v>1.05033</v>
      </c>
      <c r="M238" s="103">
        <v>0.95216999999999996</v>
      </c>
      <c r="N238" s="103">
        <v>1.1709700000000001</v>
      </c>
      <c r="O238" s="103">
        <v>1.0863499999999999</v>
      </c>
      <c r="P238" s="103">
        <v>1.1003000000000001</v>
      </c>
      <c r="Q238" s="103">
        <v>1.06179</v>
      </c>
      <c r="R238" s="103">
        <v>1.16916</v>
      </c>
      <c r="S238" s="103">
        <v>1.0962700000000001</v>
      </c>
      <c r="T238" s="103">
        <v>1.1835500000000001</v>
      </c>
      <c r="U238" s="103">
        <v>1.0007699999999999</v>
      </c>
      <c r="V238" s="103">
        <v>1.0193000000000001</v>
      </c>
      <c r="W238" s="329"/>
      <c r="X238" s="196"/>
      <c r="Y238" s="798">
        <v>1.0938099999999999</v>
      </c>
      <c r="Z238" s="197" t="str">
        <f t="shared" si="22"/>
        <v/>
      </c>
      <c r="AA238" s="330"/>
      <c r="AB238" s="799">
        <v>0.14873</v>
      </c>
      <c r="AC238" s="197" t="str">
        <f t="shared" si="23"/>
        <v/>
      </c>
      <c r="AD238" s="329"/>
      <c r="AE238" s="400">
        <f t="shared" si="24"/>
        <v>1.24254</v>
      </c>
      <c r="AF238" s="197" t="str">
        <f t="shared" si="25"/>
        <v/>
      </c>
      <c r="AG238" s="329"/>
      <c r="AH238" s="605">
        <v>1</v>
      </c>
      <c r="AI238" s="605">
        <v>0</v>
      </c>
      <c r="AJ238" s="534"/>
      <c r="AK238" s="605">
        <v>0.14161933464432921</v>
      </c>
      <c r="AL238" s="605">
        <v>0</v>
      </c>
    </row>
    <row r="239" spans="1:38">
      <c r="A239" s="25"/>
      <c r="B239" s="65" t="s">
        <v>573</v>
      </c>
      <c r="C239" s="103">
        <v>0.63490000000000002</v>
      </c>
      <c r="D239" s="103">
        <v>0.61706000000000005</v>
      </c>
      <c r="E239" s="103">
        <v>0.60379000000000005</v>
      </c>
      <c r="F239" s="103">
        <v>0.61953000000000003</v>
      </c>
      <c r="G239" s="103">
        <v>0.57855999999999996</v>
      </c>
      <c r="H239" s="103">
        <v>0.50114999999999998</v>
      </c>
      <c r="I239" s="103">
        <v>0.47815999999999997</v>
      </c>
      <c r="J239" s="103">
        <v>0.46201999999999999</v>
      </c>
      <c r="K239" s="103">
        <v>0.45001999999999998</v>
      </c>
      <c r="L239" s="103">
        <v>0.44835000000000003</v>
      </c>
      <c r="M239" s="103">
        <v>0.43168000000000001</v>
      </c>
      <c r="N239" s="103">
        <v>0.44679999999999997</v>
      </c>
      <c r="O239" s="103">
        <v>0.43325000000000002</v>
      </c>
      <c r="P239" s="103">
        <v>0.43772</v>
      </c>
      <c r="Q239" s="103">
        <v>0.42681000000000002</v>
      </c>
      <c r="R239" s="103">
        <v>0.41766999999999999</v>
      </c>
      <c r="S239" s="103">
        <v>0.42342000000000002</v>
      </c>
      <c r="T239" s="103">
        <v>0.42867</v>
      </c>
      <c r="U239" s="103">
        <v>0.42050999999999999</v>
      </c>
      <c r="V239" s="103">
        <v>0.40266000000000002</v>
      </c>
      <c r="W239" s="329"/>
      <c r="X239" s="196"/>
      <c r="Y239" s="798">
        <v>0.41859000000000002</v>
      </c>
      <c r="Z239" s="197" t="str">
        <f t="shared" si="22"/>
        <v/>
      </c>
      <c r="AA239" s="330"/>
      <c r="AB239" s="799">
        <v>5.6919999999999998E-2</v>
      </c>
      <c r="AC239" s="197" t="str">
        <f t="shared" si="23"/>
        <v/>
      </c>
      <c r="AD239" s="329"/>
      <c r="AE239" s="400">
        <f t="shared" si="24"/>
        <v>0.47550999999999999</v>
      </c>
      <c r="AF239" s="197" t="str">
        <f t="shared" si="25"/>
        <v/>
      </c>
      <c r="AG239" s="329"/>
      <c r="AH239" s="605">
        <v>0.72107121808568031</v>
      </c>
      <c r="AI239" s="605">
        <v>0.27892878191431969</v>
      </c>
      <c r="AJ239" s="534"/>
      <c r="AK239" s="605">
        <v>4.0916316050445822E-2</v>
      </c>
      <c r="AL239" s="605">
        <v>0.17709578045586954</v>
      </c>
    </row>
    <row r="240" spans="1:38">
      <c r="A240" s="25"/>
      <c r="B240" s="65" t="s">
        <v>574</v>
      </c>
      <c r="C240" s="103">
        <v>0.68691000000000002</v>
      </c>
      <c r="D240" s="103">
        <v>0.67918000000000001</v>
      </c>
      <c r="E240" s="103">
        <v>0.68328</v>
      </c>
      <c r="F240" s="103">
        <v>0.68230000000000002</v>
      </c>
      <c r="G240" s="103">
        <v>0.68716999999999995</v>
      </c>
      <c r="H240" s="103">
        <v>0.71901000000000004</v>
      </c>
      <c r="I240" s="103">
        <v>0.70994999999999997</v>
      </c>
      <c r="J240" s="103">
        <v>0.71316000000000002</v>
      </c>
      <c r="K240" s="103">
        <v>0.71086000000000005</v>
      </c>
      <c r="L240" s="103">
        <v>0.71221999999999996</v>
      </c>
      <c r="M240" s="103">
        <v>0.71926999999999996</v>
      </c>
      <c r="N240" s="103">
        <v>0.70421</v>
      </c>
      <c r="O240" s="103">
        <v>0.70296000000000003</v>
      </c>
      <c r="P240" s="103">
        <v>0.70265</v>
      </c>
      <c r="Q240" s="103">
        <v>0.70338000000000001</v>
      </c>
      <c r="R240" s="103">
        <v>0.69940999999999998</v>
      </c>
      <c r="S240" s="103">
        <v>0.70221999999999996</v>
      </c>
      <c r="T240" s="103">
        <v>0.70538000000000001</v>
      </c>
      <c r="U240" s="103">
        <v>0.69704999999999995</v>
      </c>
      <c r="V240" s="103">
        <v>0.68132000000000004</v>
      </c>
      <c r="W240" s="329"/>
      <c r="X240" s="196"/>
      <c r="Y240" s="798">
        <v>0.69708000000000003</v>
      </c>
      <c r="Z240" s="197" t="str">
        <f t="shared" si="22"/>
        <v/>
      </c>
      <c r="AA240" s="330"/>
      <c r="AB240" s="799">
        <v>9.4780000000000003E-2</v>
      </c>
      <c r="AC240" s="197" t="str">
        <f t="shared" si="23"/>
        <v/>
      </c>
      <c r="AD240" s="329"/>
      <c r="AE240" s="400">
        <f t="shared" si="24"/>
        <v>0.79186000000000001</v>
      </c>
      <c r="AF240" s="197" t="str">
        <f t="shared" si="25"/>
        <v/>
      </c>
      <c r="AG240" s="329"/>
      <c r="AH240" s="605">
        <v>0.63488837676569609</v>
      </c>
      <c r="AI240" s="605">
        <v>0.36511162323430391</v>
      </c>
      <c r="AJ240" s="534"/>
      <c r="AK240" s="605">
        <v>0.10980940032844706</v>
      </c>
      <c r="AL240" s="605">
        <v>0</v>
      </c>
    </row>
    <row r="241" spans="1:38">
      <c r="A241" s="25"/>
      <c r="B241" s="65" t="s">
        <v>575</v>
      </c>
      <c r="C241" s="103">
        <v>0.55988000000000004</v>
      </c>
      <c r="D241" s="103">
        <v>0.56447000000000003</v>
      </c>
      <c r="E241" s="103">
        <v>0.67298000000000002</v>
      </c>
      <c r="F241" s="103">
        <v>0.59011999999999998</v>
      </c>
      <c r="G241" s="103">
        <v>0.56345999999999996</v>
      </c>
      <c r="H241" s="103">
        <v>0.62083999999999995</v>
      </c>
      <c r="I241" s="103">
        <v>0.46838000000000002</v>
      </c>
      <c r="J241" s="103">
        <v>0.50009000000000003</v>
      </c>
      <c r="K241" s="103">
        <v>0.51080999999999999</v>
      </c>
      <c r="L241" s="103">
        <v>0.58421999999999996</v>
      </c>
      <c r="M241" s="103">
        <v>0.52010000000000001</v>
      </c>
      <c r="N241" s="103">
        <v>0.47932999999999998</v>
      </c>
      <c r="O241" s="103">
        <v>0.55528999999999995</v>
      </c>
      <c r="P241" s="103">
        <v>0.44822000000000001</v>
      </c>
      <c r="Q241" s="103">
        <v>0.48970999999999998</v>
      </c>
      <c r="R241" s="103">
        <v>0.54264000000000001</v>
      </c>
      <c r="S241" s="103">
        <v>0.44749</v>
      </c>
      <c r="T241" s="103">
        <v>0.40760999999999997</v>
      </c>
      <c r="U241" s="103">
        <v>0.41417999999999999</v>
      </c>
      <c r="V241" s="103">
        <v>0.3952</v>
      </c>
      <c r="W241" s="329"/>
      <c r="X241" s="196"/>
      <c r="Y241" s="798">
        <v>0.44141999999999998</v>
      </c>
      <c r="Z241" s="197" t="str">
        <f t="shared" si="22"/>
        <v/>
      </c>
      <c r="AA241" s="330"/>
      <c r="AB241" s="799">
        <v>6.0019999999999997E-2</v>
      </c>
      <c r="AC241" s="197" t="str">
        <f t="shared" si="23"/>
        <v/>
      </c>
      <c r="AD241" s="329"/>
      <c r="AE241" s="400">
        <f t="shared" si="24"/>
        <v>0.50144</v>
      </c>
      <c r="AF241" s="197" t="str">
        <f t="shared" si="25"/>
        <v/>
      </c>
      <c r="AG241" s="329"/>
      <c r="AH241" s="605">
        <v>0.92385792650366372</v>
      </c>
      <c r="AI241" s="605">
        <v>7.6142073496336282E-2</v>
      </c>
      <c r="AJ241" s="534"/>
      <c r="AK241" s="605">
        <v>7.3783148669513257E-2</v>
      </c>
      <c r="AL241" s="605">
        <v>0</v>
      </c>
    </row>
    <row r="242" spans="1:38">
      <c r="A242" s="25"/>
      <c r="B242" s="65" t="s">
        <v>576</v>
      </c>
      <c r="C242" s="103" t="s">
        <v>291</v>
      </c>
      <c r="D242" s="103" t="s">
        <v>291</v>
      </c>
      <c r="E242" s="103">
        <v>0.49325000000000002</v>
      </c>
      <c r="F242" s="103">
        <v>0.46289000000000002</v>
      </c>
      <c r="G242" s="103">
        <v>0.54918</v>
      </c>
      <c r="H242" s="103">
        <v>0.53034000000000003</v>
      </c>
      <c r="I242" s="103">
        <v>0.53498000000000001</v>
      </c>
      <c r="J242" s="103">
        <v>0.46381</v>
      </c>
      <c r="K242" s="103">
        <v>0.42297000000000001</v>
      </c>
      <c r="L242" s="103">
        <v>0.44085999999999997</v>
      </c>
      <c r="M242" s="103">
        <v>0.47699000000000003</v>
      </c>
      <c r="N242" s="103">
        <v>0.48643999999999998</v>
      </c>
      <c r="O242" s="103">
        <v>0.49690000000000001</v>
      </c>
      <c r="P242" s="103">
        <v>0.54318</v>
      </c>
      <c r="Q242" s="103">
        <v>0.50349999999999995</v>
      </c>
      <c r="R242" s="103">
        <v>0.48215999999999998</v>
      </c>
      <c r="S242" s="103">
        <v>0.52844999999999998</v>
      </c>
      <c r="T242" s="103">
        <v>0.54474</v>
      </c>
      <c r="U242" s="103">
        <v>0.52958000000000005</v>
      </c>
      <c r="V242" s="103">
        <v>0.50305999999999995</v>
      </c>
      <c r="W242" s="329"/>
      <c r="X242" s="196"/>
      <c r="Y242" s="798">
        <v>0.51759999999999995</v>
      </c>
      <c r="Z242" s="197" t="str">
        <f t="shared" si="22"/>
        <v/>
      </c>
      <c r="AA242" s="330"/>
      <c r="AB242" s="799">
        <v>7.0379999999999998E-2</v>
      </c>
      <c r="AC242" s="197" t="str">
        <f t="shared" si="23"/>
        <v/>
      </c>
      <c r="AD242" s="329"/>
      <c r="AE242" s="400">
        <f t="shared" si="24"/>
        <v>0.58797999999999995</v>
      </c>
      <c r="AF242" s="197" t="str">
        <f t="shared" si="25"/>
        <v/>
      </c>
      <c r="AG242" s="329"/>
      <c r="AH242" s="605">
        <v>0.66465190234570282</v>
      </c>
      <c r="AI242" s="605">
        <v>0.33534809765429718</v>
      </c>
      <c r="AJ242" s="534"/>
      <c r="AK242" s="605">
        <v>0.14283140408822553</v>
      </c>
      <c r="AL242" s="605">
        <v>0.21827996727556925</v>
      </c>
    </row>
    <row r="243" spans="1:38">
      <c r="A243" s="25"/>
      <c r="B243" s="65" t="s">
        <v>577</v>
      </c>
      <c r="C243" s="103">
        <v>0.40804000000000001</v>
      </c>
      <c r="D243" s="103">
        <v>0.41922999999999999</v>
      </c>
      <c r="E243" s="103">
        <v>0.38862000000000002</v>
      </c>
      <c r="F243" s="103">
        <v>0.44514999999999999</v>
      </c>
      <c r="G243" s="103">
        <v>0.38685000000000003</v>
      </c>
      <c r="H243" s="103">
        <v>0.40703</v>
      </c>
      <c r="I243" s="103">
        <v>0.39222000000000001</v>
      </c>
      <c r="J243" s="103">
        <v>0.40954000000000002</v>
      </c>
      <c r="K243" s="103">
        <v>0.38125999999999999</v>
      </c>
      <c r="L243" s="103">
        <v>0.36910999999999999</v>
      </c>
      <c r="M243" s="103">
        <v>0.28972999999999999</v>
      </c>
      <c r="N243" s="103">
        <v>0.26200000000000001</v>
      </c>
      <c r="O243" s="103">
        <v>0.23343</v>
      </c>
      <c r="P243" s="103">
        <v>0.27679999999999999</v>
      </c>
      <c r="Q243" s="103">
        <v>0.26075999999999999</v>
      </c>
      <c r="R243" s="103">
        <v>0.25122</v>
      </c>
      <c r="S243" s="103">
        <v>0.24401</v>
      </c>
      <c r="T243" s="103">
        <v>0.24948999999999999</v>
      </c>
      <c r="U243" s="103">
        <v>0.23363999999999999</v>
      </c>
      <c r="V243" s="103">
        <v>0.23655999999999999</v>
      </c>
      <c r="W243" s="329"/>
      <c r="X243" s="196"/>
      <c r="Y243" s="798">
        <v>0.24298</v>
      </c>
      <c r="Z243" s="197" t="str">
        <f t="shared" si="22"/>
        <v/>
      </c>
      <c r="AA243" s="330"/>
      <c r="AB243" s="799">
        <v>3.304E-2</v>
      </c>
      <c r="AC243" s="197" t="str">
        <f t="shared" si="23"/>
        <v/>
      </c>
      <c r="AD243" s="329"/>
      <c r="AE243" s="400">
        <f t="shared" si="24"/>
        <v>0.27601999999999999</v>
      </c>
      <c r="AF243" s="197" t="str">
        <f t="shared" si="25"/>
        <v/>
      </c>
      <c r="AG243" s="329"/>
      <c r="AH243" s="605">
        <v>0.70156591972045823</v>
      </c>
      <c r="AI243" s="605">
        <v>0.29843408027954177</v>
      </c>
      <c r="AJ243" s="534"/>
      <c r="AK243" s="605">
        <v>5.0347096476681764E-2</v>
      </c>
      <c r="AL243" s="605">
        <v>0.14716201638807214</v>
      </c>
    </row>
    <row r="244" spans="1:38">
      <c r="A244" s="25"/>
      <c r="B244" s="65" t="s">
        <v>578</v>
      </c>
      <c r="C244" s="103">
        <v>0.38884999999999997</v>
      </c>
      <c r="D244" s="103">
        <v>0.32328000000000001</v>
      </c>
      <c r="E244" s="103">
        <v>0.3735</v>
      </c>
      <c r="F244" s="103">
        <v>0.38766</v>
      </c>
      <c r="G244" s="103">
        <v>0.35015000000000002</v>
      </c>
      <c r="H244" s="103">
        <v>0.35436000000000001</v>
      </c>
      <c r="I244" s="103">
        <v>0.33688000000000001</v>
      </c>
      <c r="J244" s="103">
        <v>0.39480999999999999</v>
      </c>
      <c r="K244" s="103">
        <v>0.40042</v>
      </c>
      <c r="L244" s="103">
        <v>0.36779000000000001</v>
      </c>
      <c r="M244" s="103">
        <v>0.36553999999999998</v>
      </c>
      <c r="N244" s="103">
        <v>0.38192999999999999</v>
      </c>
      <c r="O244" s="103">
        <v>0.40138000000000001</v>
      </c>
      <c r="P244" s="103">
        <v>0.39661000000000002</v>
      </c>
      <c r="Q244" s="103">
        <v>0.36815999999999999</v>
      </c>
      <c r="R244" s="103">
        <v>0.3765</v>
      </c>
      <c r="S244" s="103">
        <v>0.38361000000000001</v>
      </c>
      <c r="T244" s="103">
        <v>0.39640999999999998</v>
      </c>
      <c r="U244" s="103">
        <v>0.35422999999999999</v>
      </c>
      <c r="V244" s="103">
        <v>0.34492</v>
      </c>
      <c r="W244" s="329"/>
      <c r="X244" s="196"/>
      <c r="Y244" s="798">
        <v>0.37113000000000002</v>
      </c>
      <c r="Z244" s="197" t="str">
        <f t="shared" si="22"/>
        <v/>
      </c>
      <c r="AA244" s="330"/>
      <c r="AB244" s="799">
        <v>5.0459999999999998E-2</v>
      </c>
      <c r="AC244" s="197" t="str">
        <f t="shared" si="23"/>
        <v/>
      </c>
      <c r="AD244" s="329"/>
      <c r="AE244" s="400">
        <f t="shared" si="24"/>
        <v>0.42159000000000002</v>
      </c>
      <c r="AF244" s="197" t="str">
        <f t="shared" si="25"/>
        <v/>
      </c>
      <c r="AG244" s="329"/>
      <c r="AH244" s="605">
        <v>0.85653218694738109</v>
      </c>
      <c r="AI244" s="605">
        <v>0.14346781305261891</v>
      </c>
      <c r="AJ244" s="534"/>
      <c r="AK244" s="605">
        <v>6.5025153680988296E-2</v>
      </c>
      <c r="AL244" s="605">
        <v>0.15507835448608959</v>
      </c>
    </row>
    <row r="245" spans="1:38">
      <c r="A245" s="25"/>
      <c r="B245" s="65" t="s">
        <v>579</v>
      </c>
      <c r="C245" s="103">
        <v>0.47171999999999997</v>
      </c>
      <c r="D245" s="103">
        <v>0.46561000000000002</v>
      </c>
      <c r="E245" s="103">
        <v>0.52385000000000004</v>
      </c>
      <c r="F245" s="103">
        <v>0.45923999999999998</v>
      </c>
      <c r="G245" s="103">
        <v>0.45365</v>
      </c>
      <c r="H245" s="103">
        <v>0.50073999999999996</v>
      </c>
      <c r="I245" s="103">
        <v>0.39506999999999998</v>
      </c>
      <c r="J245" s="103">
        <v>0.43286999999999998</v>
      </c>
      <c r="K245" s="103">
        <v>0.42066999999999999</v>
      </c>
      <c r="L245" s="103">
        <v>0.49076999999999998</v>
      </c>
      <c r="M245" s="103">
        <v>0.47481000000000001</v>
      </c>
      <c r="N245" s="103">
        <v>0.42155999999999999</v>
      </c>
      <c r="O245" s="103">
        <v>0.47931000000000001</v>
      </c>
      <c r="P245" s="103">
        <v>0.41786000000000001</v>
      </c>
      <c r="Q245" s="103">
        <v>0.42159000000000002</v>
      </c>
      <c r="R245" s="103">
        <v>0.43937999999999999</v>
      </c>
      <c r="S245" s="103">
        <v>0.38886999999999999</v>
      </c>
      <c r="T245" s="103">
        <v>0.40922999999999998</v>
      </c>
      <c r="U245" s="103">
        <v>0.34504000000000001</v>
      </c>
      <c r="V245" s="103">
        <v>0.31047999999999998</v>
      </c>
      <c r="W245" s="329"/>
      <c r="X245" s="196"/>
      <c r="Y245" s="798">
        <v>0.37859999999999999</v>
      </c>
      <c r="Z245" s="197" t="str">
        <f t="shared" si="22"/>
        <v/>
      </c>
      <c r="AA245" s="330"/>
      <c r="AB245" s="799">
        <v>5.1479999999999998E-2</v>
      </c>
      <c r="AC245" s="197" t="str">
        <f t="shared" si="23"/>
        <v/>
      </c>
      <c r="AD245" s="329"/>
      <c r="AE245" s="400">
        <f t="shared" si="24"/>
        <v>0.43008000000000002</v>
      </c>
      <c r="AF245" s="197" t="str">
        <f t="shared" si="25"/>
        <v/>
      </c>
      <c r="AG245" s="329"/>
      <c r="AH245" s="605">
        <v>1</v>
      </c>
      <c r="AI245" s="605">
        <v>0</v>
      </c>
      <c r="AJ245" s="534"/>
      <c r="AK245" s="605">
        <v>5.877435267154256E-2</v>
      </c>
      <c r="AL245" s="605">
        <v>0</v>
      </c>
    </row>
    <row r="246" spans="1:38">
      <c r="A246" s="25"/>
      <c r="B246" s="65" t="s">
        <v>580</v>
      </c>
      <c r="C246" s="103">
        <v>5.169E-2</v>
      </c>
      <c r="D246" s="103">
        <v>6.2859999999999999E-2</v>
      </c>
      <c r="E246" s="103">
        <v>5.4600000000000003E-2</v>
      </c>
      <c r="F246" s="103">
        <v>5.5730000000000002E-2</v>
      </c>
      <c r="G246" s="103">
        <v>6.0269999999999997E-2</v>
      </c>
      <c r="H246" s="103">
        <v>5.355E-2</v>
      </c>
      <c r="I246" s="103">
        <v>7.9140000000000002E-2</v>
      </c>
      <c r="J246" s="103">
        <v>5.4390000000000001E-2</v>
      </c>
      <c r="K246" s="103">
        <v>5.6959999999999997E-2</v>
      </c>
      <c r="L246" s="103">
        <v>5.2409999999999998E-2</v>
      </c>
      <c r="M246" s="103">
        <v>4.446E-2</v>
      </c>
      <c r="N246" s="103">
        <v>4.5030000000000001E-2</v>
      </c>
      <c r="O246" s="103">
        <v>5.5359999999999999E-2</v>
      </c>
      <c r="P246" s="103">
        <v>6.3600000000000004E-2</v>
      </c>
      <c r="Q246" s="103">
        <v>5.459E-2</v>
      </c>
      <c r="R246" s="103">
        <v>4.7320000000000001E-2</v>
      </c>
      <c r="S246" s="103">
        <v>5.1319999999999998E-2</v>
      </c>
      <c r="T246" s="103">
        <v>4.2799999999999998E-2</v>
      </c>
      <c r="U246" s="103">
        <v>4.3029999999999999E-2</v>
      </c>
      <c r="V246" s="103">
        <v>4.6210000000000001E-2</v>
      </c>
      <c r="W246" s="329"/>
      <c r="X246" s="196"/>
      <c r="Y246" s="798">
        <v>4.614E-2</v>
      </c>
      <c r="Z246" s="197" t="str">
        <f t="shared" si="22"/>
        <v/>
      </c>
      <c r="AA246" s="330"/>
      <c r="AB246" s="799">
        <v>6.2700000000000004E-3</v>
      </c>
      <c r="AC246" s="197" t="str">
        <f t="shared" si="23"/>
        <v/>
      </c>
      <c r="AD246" s="329"/>
      <c r="AE246" s="400">
        <f t="shared" si="24"/>
        <v>5.2409999999999998E-2</v>
      </c>
      <c r="AF246" s="197" t="str">
        <f t="shared" si="25"/>
        <v/>
      </c>
      <c r="AG246" s="329"/>
      <c r="AH246" s="605">
        <v>0.74547074406239133</v>
      </c>
      <c r="AI246" s="605">
        <v>0.25452925593760867</v>
      </c>
      <c r="AJ246" s="534"/>
      <c r="AK246" s="605">
        <v>7.7426070210047729E-2</v>
      </c>
      <c r="AL246" s="605">
        <v>3.88120901212098E-2</v>
      </c>
    </row>
    <row r="247" spans="1:38" s="79" customFormat="1">
      <c r="B247" s="71" t="s">
        <v>581</v>
      </c>
      <c r="C247" s="616" t="s">
        <v>291</v>
      </c>
      <c r="D247" s="616" t="s">
        <v>291</v>
      </c>
      <c r="E247" s="616">
        <v>0.47444999999999998</v>
      </c>
      <c r="F247" s="616">
        <v>0.45350000000000001</v>
      </c>
      <c r="G247" s="616">
        <v>0.45339000000000002</v>
      </c>
      <c r="H247" s="616">
        <v>0.44736999999999999</v>
      </c>
      <c r="I247" s="616">
        <v>0.43913000000000002</v>
      </c>
      <c r="J247" s="616">
        <v>0.42697000000000002</v>
      </c>
      <c r="K247" s="616">
        <v>0.42216999999999999</v>
      </c>
      <c r="L247" s="616">
        <v>0.41260000000000002</v>
      </c>
      <c r="M247" s="616">
        <v>0.41199000000000002</v>
      </c>
      <c r="N247" s="616">
        <v>0.40698000000000001</v>
      </c>
      <c r="O247" s="616">
        <v>0.41092000000000001</v>
      </c>
      <c r="P247" s="616">
        <v>0.40390999999999999</v>
      </c>
      <c r="Q247" s="616">
        <v>0.39546999999999999</v>
      </c>
      <c r="R247" s="616">
        <v>0.38732</v>
      </c>
      <c r="S247" s="616">
        <v>0.38917000000000002</v>
      </c>
      <c r="T247" s="616">
        <v>0.40035999999999999</v>
      </c>
      <c r="U247" s="616">
        <v>0.38111</v>
      </c>
      <c r="V247" s="616">
        <v>0.36326999999999998</v>
      </c>
      <c r="W247" s="330"/>
      <c r="X247" s="331"/>
      <c r="Y247" s="620">
        <v>0.38424999999999998</v>
      </c>
      <c r="Z247" s="332" t="str">
        <f>IF(ISBLANK($X247),"",$X247*Y247)</f>
        <v/>
      </c>
      <c r="AA247" s="330"/>
      <c r="AB247" s="621">
        <v>5.2249999999999998E-2</v>
      </c>
      <c r="AC247" s="332" t="str">
        <f t="shared" si="23"/>
        <v/>
      </c>
      <c r="AD247" s="330"/>
      <c r="AE247" s="618">
        <f t="shared" si="24"/>
        <v>0.4365</v>
      </c>
      <c r="AF247" s="332" t="str">
        <f t="shared" si="25"/>
        <v/>
      </c>
      <c r="AG247" s="330"/>
      <c r="AH247" s="622">
        <v>0.81592699664043344</v>
      </c>
      <c r="AI247" s="622">
        <v>0.18407300335956656</v>
      </c>
      <c r="AK247" s="622">
        <v>6.7868576966102337E-2</v>
      </c>
      <c r="AL247" s="622">
        <v>7.7303851413904751E-2</v>
      </c>
    </row>
    <row r="248" spans="1:38">
      <c r="A248" s="25"/>
      <c r="B248" s="71" t="s">
        <v>637</v>
      </c>
      <c r="C248" s="333"/>
      <c r="D248" s="333"/>
      <c r="E248" s="333"/>
      <c r="F248" s="333"/>
      <c r="G248" s="333"/>
      <c r="H248" s="333"/>
      <c r="I248" s="333"/>
      <c r="J248" s="333"/>
      <c r="K248" s="333"/>
      <c r="L248" s="333"/>
      <c r="M248" s="333"/>
      <c r="N248" s="333"/>
      <c r="O248" s="333"/>
      <c r="P248" s="333"/>
      <c r="Q248" s="333"/>
      <c r="R248" s="333"/>
      <c r="S248" s="333"/>
      <c r="T248" s="333"/>
      <c r="U248" s="333"/>
      <c r="V248" s="334"/>
      <c r="W248" s="330"/>
      <c r="X248" s="344"/>
      <c r="Y248" s="412"/>
      <c r="Z248" s="332">
        <f>SUM(Z221:Z247)</f>
        <v>0</v>
      </c>
      <c r="AA248" s="330"/>
      <c r="AB248" s="343"/>
      <c r="AC248" s="332">
        <f>SUM(AC221:AC247)</f>
        <v>0</v>
      </c>
      <c r="AD248" s="330"/>
      <c r="AE248" s="343"/>
      <c r="AF248" s="332">
        <f>SUM(AF221:AF247)</f>
        <v>0</v>
      </c>
      <c r="AG248" s="330"/>
      <c r="AH248" s="307"/>
      <c r="AI248" s="307"/>
      <c r="AK248" s="307"/>
      <c r="AL248" s="307"/>
    </row>
    <row r="249" spans="1:38" s="290" customFormat="1" ht="9">
      <c r="B249" s="749"/>
      <c r="C249" s="750"/>
      <c r="D249" s="750"/>
      <c r="E249" s="750"/>
      <c r="F249" s="750"/>
      <c r="G249" s="750"/>
      <c r="H249" s="750"/>
      <c r="I249" s="750"/>
      <c r="J249" s="750"/>
      <c r="K249" s="750"/>
      <c r="L249" s="750"/>
      <c r="M249" s="750"/>
      <c r="N249" s="750"/>
      <c r="O249" s="750"/>
      <c r="P249" s="750"/>
      <c r="Q249" s="750"/>
      <c r="R249" s="750"/>
      <c r="S249" s="750"/>
      <c r="T249" s="751"/>
      <c r="U249" s="751"/>
      <c r="V249" s="751"/>
      <c r="W249" s="751"/>
      <c r="X249" s="751"/>
      <c r="Y249" s="752"/>
      <c r="Z249" s="751"/>
      <c r="AA249" s="751"/>
      <c r="AB249" s="420"/>
      <c r="AC249" s="420"/>
      <c r="AD249" s="751"/>
      <c r="AE249" s="420"/>
      <c r="AF249" s="420"/>
      <c r="AG249" s="751"/>
      <c r="AH249" s="753"/>
      <c r="AI249" s="753"/>
      <c r="AJ249" s="753"/>
      <c r="AK249" s="753"/>
      <c r="AL249" s="753"/>
    </row>
    <row r="250" spans="1:38" s="14" customFormat="1">
      <c r="A250" s="1336" t="s">
        <v>633</v>
      </c>
      <c r="B250" s="403"/>
      <c r="C250" s="404"/>
      <c r="D250" s="404"/>
      <c r="E250" s="404"/>
      <c r="F250" s="404"/>
      <c r="G250" s="404"/>
      <c r="H250" s="404"/>
      <c r="I250" s="404"/>
      <c r="J250" s="404"/>
      <c r="K250" s="404"/>
      <c r="L250" s="404"/>
      <c r="M250" s="404"/>
      <c r="N250" s="404"/>
      <c r="O250" s="404"/>
      <c r="P250" s="404"/>
      <c r="Q250" s="404"/>
      <c r="R250" s="404"/>
      <c r="S250" s="404"/>
      <c r="T250" s="330"/>
      <c r="U250" s="330"/>
      <c r="V250" s="330"/>
      <c r="W250" s="330"/>
      <c r="X250" s="336"/>
      <c r="Y250" s="1155" t="s">
        <v>1699</v>
      </c>
      <c r="Z250" s="1157"/>
      <c r="AA250" s="330"/>
      <c r="AB250" s="1317" t="s">
        <v>749</v>
      </c>
      <c r="AC250" s="1318"/>
      <c r="AD250" s="330"/>
      <c r="AE250" s="1319" t="s">
        <v>750</v>
      </c>
      <c r="AF250" s="1320"/>
      <c r="AG250" s="330"/>
      <c r="AH250" s="402"/>
      <c r="AI250" s="402"/>
      <c r="AJ250" s="335"/>
      <c r="AK250" s="402"/>
      <c r="AL250" s="402"/>
    </row>
    <row r="251" spans="1:38" ht="25.5" customHeight="1">
      <c r="A251" s="1336"/>
      <c r="B251" s="1326" t="s">
        <v>1298</v>
      </c>
      <c r="C251" s="1327"/>
      <c r="D251" s="1327"/>
      <c r="E251" s="1327"/>
      <c r="F251" s="1327"/>
      <c r="G251" s="1327"/>
      <c r="H251" s="1327"/>
      <c r="I251" s="1327"/>
      <c r="J251" s="1327"/>
      <c r="K251" s="1327"/>
      <c r="L251" s="1327"/>
      <c r="M251" s="1327"/>
      <c r="N251" s="1327"/>
      <c r="O251" s="1327"/>
      <c r="P251" s="1327"/>
      <c r="Q251" s="1327"/>
      <c r="R251" s="1327"/>
      <c r="S251" s="1328"/>
      <c r="T251" s="737"/>
      <c r="U251" s="737"/>
      <c r="V251" s="737"/>
      <c r="W251" s="342"/>
      <c r="X251" s="192" t="s">
        <v>1294</v>
      </c>
      <c r="Y251" s="1315" t="s">
        <v>764</v>
      </c>
      <c r="Z251" s="1316"/>
      <c r="AA251" s="342"/>
      <c r="AB251" s="1315" t="s">
        <v>762</v>
      </c>
      <c r="AC251" s="1316"/>
      <c r="AD251" s="342"/>
      <c r="AE251" s="1315" t="s">
        <v>763</v>
      </c>
      <c r="AF251" s="1316"/>
      <c r="AG251" s="342"/>
      <c r="AH251" s="1329" t="s">
        <v>288</v>
      </c>
      <c r="AI251" s="1330"/>
      <c r="AJ251" s="335"/>
      <c r="AK251" s="1324" t="s">
        <v>289</v>
      </c>
      <c r="AL251" s="1325"/>
    </row>
    <row r="252" spans="1:38" ht="24">
      <c r="B252" s="215" t="s">
        <v>554</v>
      </c>
      <c r="C252" s="184">
        <f>C$48</f>
        <v>1990</v>
      </c>
      <c r="D252" s="184">
        <f t="shared" ref="D252:V252" si="26">D$48</f>
        <v>1991</v>
      </c>
      <c r="E252" s="184">
        <f t="shared" si="26"/>
        <v>1992</v>
      </c>
      <c r="F252" s="184">
        <f t="shared" si="26"/>
        <v>1993</v>
      </c>
      <c r="G252" s="184">
        <f t="shared" si="26"/>
        <v>1994</v>
      </c>
      <c r="H252" s="184">
        <f t="shared" si="26"/>
        <v>1995</v>
      </c>
      <c r="I252" s="184">
        <f t="shared" si="26"/>
        <v>1996</v>
      </c>
      <c r="J252" s="184">
        <f t="shared" si="26"/>
        <v>1997</v>
      </c>
      <c r="K252" s="184">
        <f t="shared" si="26"/>
        <v>1998</v>
      </c>
      <c r="L252" s="184">
        <f t="shared" si="26"/>
        <v>1999</v>
      </c>
      <c r="M252" s="184">
        <f t="shared" si="26"/>
        <v>2000</v>
      </c>
      <c r="N252" s="184">
        <f t="shared" si="26"/>
        <v>2001</v>
      </c>
      <c r="O252" s="184">
        <f t="shared" si="26"/>
        <v>2002</v>
      </c>
      <c r="P252" s="184">
        <f t="shared" si="26"/>
        <v>2003</v>
      </c>
      <c r="Q252" s="184">
        <f t="shared" si="26"/>
        <v>2004</v>
      </c>
      <c r="R252" s="184">
        <f t="shared" si="26"/>
        <v>2005</v>
      </c>
      <c r="S252" s="184">
        <f t="shared" si="26"/>
        <v>2006</v>
      </c>
      <c r="T252" s="184">
        <f t="shared" si="26"/>
        <v>2007</v>
      </c>
      <c r="U252" s="184">
        <f t="shared" si="26"/>
        <v>2008</v>
      </c>
      <c r="V252" s="184">
        <f t="shared" si="26"/>
        <v>2009</v>
      </c>
      <c r="W252" s="338"/>
      <c r="X252" s="184" t="str">
        <f>X$48</f>
        <v>Amount used per year, kWh</v>
      </c>
      <c r="Y252" s="410" t="s">
        <v>313</v>
      </c>
      <c r="Z252" s="184" t="s">
        <v>204</v>
      </c>
      <c r="AA252" s="338"/>
      <c r="AB252" s="184" t="s">
        <v>770</v>
      </c>
      <c r="AC252" s="184" t="s">
        <v>772</v>
      </c>
      <c r="AD252" s="338"/>
      <c r="AE252" s="184" t="s">
        <v>770</v>
      </c>
      <c r="AF252" s="184" t="s">
        <v>772</v>
      </c>
      <c r="AG252" s="338"/>
      <c r="AH252" s="182" t="s">
        <v>325</v>
      </c>
      <c r="AI252" s="182" t="s">
        <v>290</v>
      </c>
      <c r="AJ252" s="335"/>
      <c r="AK252" s="182" t="s">
        <v>325</v>
      </c>
      <c r="AL252" s="182" t="s">
        <v>290</v>
      </c>
    </row>
    <row r="253" spans="1:38">
      <c r="B253" s="1333" t="s">
        <v>112</v>
      </c>
      <c r="C253" s="1334"/>
      <c r="D253" s="1334"/>
      <c r="E253" s="1334"/>
      <c r="F253" s="1334"/>
      <c r="G253" s="1334"/>
      <c r="H253" s="1334"/>
      <c r="I253" s="1334"/>
      <c r="J253" s="1334"/>
      <c r="K253" s="1334"/>
      <c r="L253" s="1334"/>
      <c r="M253" s="1334"/>
      <c r="N253" s="1334"/>
      <c r="O253" s="1334"/>
      <c r="P253" s="1334"/>
      <c r="Q253" s="1334"/>
      <c r="R253" s="1334"/>
      <c r="S253" s="1334"/>
      <c r="T253" s="1334"/>
      <c r="U253" s="1334"/>
      <c r="V253" s="1335"/>
      <c r="W253" s="262"/>
      <c r="X253" s="130"/>
      <c r="Y253" s="413"/>
      <c r="Z253" s="524"/>
      <c r="AA253" s="262"/>
      <c r="AB253" s="395"/>
      <c r="AC253" s="399"/>
      <c r="AD253" s="262"/>
      <c r="AE253" s="184"/>
      <c r="AF253" s="399"/>
      <c r="AG253" s="262"/>
      <c r="AH253" s="531"/>
      <c r="AI253" s="532"/>
      <c r="AJ253" s="335"/>
      <c r="AK253" s="531"/>
      <c r="AL253" s="532"/>
    </row>
    <row r="254" spans="1:38">
      <c r="B254" s="186" t="s">
        <v>582</v>
      </c>
      <c r="C254" s="103">
        <v>0.89066000000000001</v>
      </c>
      <c r="D254" s="103">
        <v>0.89510000000000001</v>
      </c>
      <c r="E254" s="103">
        <v>0.90195999999999998</v>
      </c>
      <c r="F254" s="103">
        <v>0.88517000000000001</v>
      </c>
      <c r="G254" s="103">
        <v>0.87853000000000003</v>
      </c>
      <c r="H254" s="103">
        <v>0.88485999999999998</v>
      </c>
      <c r="I254" s="103">
        <v>0.89966999999999997</v>
      </c>
      <c r="J254" s="103">
        <v>0.90236000000000005</v>
      </c>
      <c r="K254" s="103">
        <v>0.94349000000000005</v>
      </c>
      <c r="L254" s="103">
        <v>0.94469999999999998</v>
      </c>
      <c r="M254" s="103">
        <v>0.93201999999999996</v>
      </c>
      <c r="N254" s="103">
        <v>0.93922000000000005</v>
      </c>
      <c r="O254" s="103">
        <v>1.01474</v>
      </c>
      <c r="P254" s="103">
        <v>1.00281</v>
      </c>
      <c r="Q254" s="103">
        <v>0.98202999999999996</v>
      </c>
      <c r="R254" s="103">
        <v>0.98424</v>
      </c>
      <c r="S254" s="103">
        <v>1.0105999999999999</v>
      </c>
      <c r="T254" s="103">
        <v>0.94464000000000004</v>
      </c>
      <c r="U254" s="103">
        <v>0.92354999999999998</v>
      </c>
      <c r="V254" s="103">
        <v>0.92079999999999995</v>
      </c>
      <c r="W254" s="329"/>
      <c r="X254" s="196"/>
      <c r="Y254" s="800">
        <v>0.95677000000000001</v>
      </c>
      <c r="Z254" s="197" t="str">
        <f t="shared" ref="Z254:Z287" si="27">IF(ISBLANK($X254),"",$X254*Y254)</f>
        <v/>
      </c>
      <c r="AA254" s="329"/>
      <c r="AB254" s="800">
        <v>0.13009000000000001</v>
      </c>
      <c r="AC254" s="197" t="str">
        <f t="shared" ref="AC254:AC287" si="28">IF(ISBLANK($X254),"",$X254*AB254)</f>
        <v/>
      </c>
      <c r="AD254" s="329"/>
      <c r="AE254" s="400">
        <f t="shared" ref="AE254:AE287" si="29">ROUND(SUM(AB254,Y254),5)</f>
        <v>1.0868599999999999</v>
      </c>
      <c r="AF254" s="197" t="str">
        <f t="shared" ref="AF254:AF287" si="30">IF(ISBLANK($X254),"",$X254*AE254)</f>
        <v/>
      </c>
      <c r="AG254" s="329"/>
      <c r="AH254" s="605">
        <v>1</v>
      </c>
      <c r="AI254" s="605">
        <v>0</v>
      </c>
      <c r="AJ254" s="208"/>
      <c r="AK254" s="605">
        <v>7.5884486512273461E-2</v>
      </c>
      <c r="AL254" s="605">
        <v>0</v>
      </c>
    </row>
    <row r="255" spans="1:38">
      <c r="B255" s="186" t="s">
        <v>583</v>
      </c>
      <c r="C255" s="103" t="s">
        <v>291</v>
      </c>
      <c r="D255" s="103" t="s">
        <v>291</v>
      </c>
      <c r="E255" s="103">
        <v>7.2470000000000007E-2</v>
      </c>
      <c r="F255" s="103">
        <v>6.5839999999999996E-2</v>
      </c>
      <c r="G255" s="103">
        <v>6.08E-2</v>
      </c>
      <c r="H255" s="103">
        <v>6.5710000000000005E-2</v>
      </c>
      <c r="I255" s="103">
        <v>6.7860000000000004E-2</v>
      </c>
      <c r="J255" s="103">
        <v>7.3929999999999996E-2</v>
      </c>
      <c r="K255" s="103">
        <v>7.3929999999999996E-2</v>
      </c>
      <c r="L255" s="103">
        <v>9.7689999999999999E-2</v>
      </c>
      <c r="M255" s="103">
        <v>0.10410999999999999</v>
      </c>
      <c r="N255" s="103">
        <v>0.12280000000000001</v>
      </c>
      <c r="O255" s="103">
        <v>0.1013</v>
      </c>
      <c r="P255" s="103">
        <v>9.3710000000000002E-2</v>
      </c>
      <c r="Q255" s="103">
        <v>0.10104</v>
      </c>
      <c r="R255" s="103">
        <v>9.9470000000000003E-2</v>
      </c>
      <c r="S255" s="103">
        <v>9.622E-2</v>
      </c>
      <c r="T255" s="103">
        <v>8.5999999999999993E-2</v>
      </c>
      <c r="U255" s="103">
        <v>0.10556</v>
      </c>
      <c r="V255" s="103">
        <v>7.6740000000000003E-2</v>
      </c>
      <c r="W255" s="329"/>
      <c r="X255" s="196"/>
      <c r="Y255" s="800">
        <v>9.2799999999999994E-2</v>
      </c>
      <c r="Z255" s="197" t="str">
        <f t="shared" si="27"/>
        <v/>
      </c>
      <c r="AA255" s="329"/>
      <c r="AB255" s="800">
        <v>1.2619999999999999E-2</v>
      </c>
      <c r="AC255" s="197" t="str">
        <f t="shared" si="28"/>
        <v/>
      </c>
      <c r="AD255" s="329"/>
      <c r="AE255" s="400">
        <f t="shared" si="29"/>
        <v>0.10542</v>
      </c>
      <c r="AF255" s="197" t="str">
        <f t="shared" si="30"/>
        <v/>
      </c>
      <c r="AG255" s="329"/>
      <c r="AH255" s="605">
        <v>0.99694334732578338</v>
      </c>
      <c r="AI255" s="605">
        <v>3.05665267421662E-3</v>
      </c>
      <c r="AJ255" s="208"/>
      <c r="AK255" s="605">
        <v>0.1581602664499453</v>
      </c>
      <c r="AL255" s="605">
        <v>0</v>
      </c>
    </row>
    <row r="256" spans="1:38">
      <c r="B256" s="186" t="s">
        <v>584</v>
      </c>
      <c r="C256" s="103">
        <v>0.21825</v>
      </c>
      <c r="D256" s="103">
        <v>0.20988000000000001</v>
      </c>
      <c r="E256" s="103">
        <v>0.21958</v>
      </c>
      <c r="F256" s="103">
        <v>0.19628999999999999</v>
      </c>
      <c r="G256" s="103">
        <v>0.19261</v>
      </c>
      <c r="H256" s="103">
        <v>0.19777</v>
      </c>
      <c r="I256" s="103">
        <v>0.19123999999999999</v>
      </c>
      <c r="J256" s="103">
        <v>0.21201</v>
      </c>
      <c r="K256" s="103">
        <v>0.23727000000000001</v>
      </c>
      <c r="L256" s="103">
        <v>0.22758</v>
      </c>
      <c r="M256" s="103">
        <v>0.23809</v>
      </c>
      <c r="N256" s="103">
        <v>0.24790999999999999</v>
      </c>
      <c r="O256" s="103">
        <v>0.23179</v>
      </c>
      <c r="P256" s="103">
        <v>0.24512999999999999</v>
      </c>
      <c r="Q256" s="103">
        <v>0.22942000000000001</v>
      </c>
      <c r="R256" s="103">
        <v>0.21779000000000001</v>
      </c>
      <c r="S256" s="103">
        <v>0.22145000000000001</v>
      </c>
      <c r="T256" s="103">
        <v>0.219</v>
      </c>
      <c r="U256" s="103">
        <v>0.20566000000000001</v>
      </c>
      <c r="V256" s="103">
        <v>0.18368999999999999</v>
      </c>
      <c r="W256" s="329"/>
      <c r="X256" s="196"/>
      <c r="Y256" s="800">
        <v>0.20952000000000001</v>
      </c>
      <c r="Z256" s="197" t="str">
        <f t="shared" si="27"/>
        <v/>
      </c>
      <c r="AA256" s="329"/>
      <c r="AB256" s="800">
        <v>2.8490000000000001E-2</v>
      </c>
      <c r="AC256" s="197" t="str">
        <f t="shared" si="28"/>
        <v/>
      </c>
      <c r="AD256" s="329"/>
      <c r="AE256" s="400">
        <f t="shared" si="29"/>
        <v>0.23801</v>
      </c>
      <c r="AF256" s="197" t="str">
        <f t="shared" si="30"/>
        <v/>
      </c>
      <c r="AG256" s="329"/>
      <c r="AH256" s="605">
        <v>0.98505262296354812</v>
      </c>
      <c r="AI256" s="605">
        <v>1.4947377036451881E-2</v>
      </c>
      <c r="AJ256" s="208"/>
      <c r="AK256" s="605">
        <v>9.1166221958199747E-2</v>
      </c>
      <c r="AL256" s="605">
        <v>1.2796895551088012E-5</v>
      </c>
    </row>
    <row r="257" spans="2:38">
      <c r="B257" s="186" t="s">
        <v>1290</v>
      </c>
      <c r="C257" s="103" t="s">
        <v>291</v>
      </c>
      <c r="D257" s="103" t="s">
        <v>291</v>
      </c>
      <c r="E257" s="103">
        <v>0.84755000000000003</v>
      </c>
      <c r="F257" s="103">
        <v>0.84714</v>
      </c>
      <c r="G257" s="103">
        <v>0.81933999999999996</v>
      </c>
      <c r="H257" s="103">
        <v>0.85668</v>
      </c>
      <c r="I257" s="103">
        <v>0.87563000000000002</v>
      </c>
      <c r="J257" s="103">
        <v>0.85802999999999996</v>
      </c>
      <c r="K257" s="103">
        <v>0.87814999999999999</v>
      </c>
      <c r="L257" s="103">
        <v>0.85109999999999997</v>
      </c>
      <c r="M257" s="103">
        <v>0.81589999999999996</v>
      </c>
      <c r="N257" s="103">
        <v>0.78925999999999996</v>
      </c>
      <c r="O257" s="103">
        <v>0.79842999999999997</v>
      </c>
      <c r="P257" s="103">
        <v>0.82772999999999997</v>
      </c>
      <c r="Q257" s="103">
        <v>0.85926000000000002</v>
      </c>
      <c r="R257" s="103">
        <v>0.84204000000000001</v>
      </c>
      <c r="S257" s="103">
        <v>0.83894000000000002</v>
      </c>
      <c r="T257" s="103">
        <v>0.80535000000000001</v>
      </c>
      <c r="U257" s="103">
        <v>0.78718999999999995</v>
      </c>
      <c r="V257" s="103">
        <v>0.78049000000000002</v>
      </c>
      <c r="W257" s="329"/>
      <c r="X257" s="196"/>
      <c r="Y257" s="800">
        <v>0.81079999999999997</v>
      </c>
      <c r="Z257" s="197" t="str">
        <f t="shared" si="27"/>
        <v/>
      </c>
      <c r="AA257" s="329"/>
      <c r="AB257" s="800">
        <v>0.11025</v>
      </c>
      <c r="AC257" s="197" t="str">
        <f t="shared" si="28"/>
        <v/>
      </c>
      <c r="AD257" s="329"/>
      <c r="AE257" s="400">
        <f t="shared" si="29"/>
        <v>0.92105000000000004</v>
      </c>
      <c r="AF257" s="197" t="str">
        <f t="shared" si="30"/>
        <v/>
      </c>
      <c r="AG257" s="329"/>
      <c r="AH257" s="605">
        <v>0.81710432490014606</v>
      </c>
      <c r="AI257" s="605">
        <v>0.18289567509985394</v>
      </c>
      <c r="AJ257" s="208"/>
      <c r="AK257" s="605">
        <v>6.763032398034903E-2</v>
      </c>
      <c r="AL257" s="605">
        <v>1.4254871038438061E-2</v>
      </c>
    </row>
    <row r="258" spans="2:38">
      <c r="B258" s="186" t="s">
        <v>727</v>
      </c>
      <c r="C258" s="103" t="s">
        <v>291</v>
      </c>
      <c r="D258" s="103" t="s">
        <v>291</v>
      </c>
      <c r="E258" s="103">
        <v>0.52563000000000004</v>
      </c>
      <c r="F258" s="103">
        <v>0.54971999999999999</v>
      </c>
      <c r="G258" s="103">
        <v>0.54805999999999999</v>
      </c>
      <c r="H258" s="103">
        <v>0.55842999999999998</v>
      </c>
      <c r="I258" s="103">
        <v>0.56486000000000003</v>
      </c>
      <c r="J258" s="103">
        <v>0.59709999999999996</v>
      </c>
      <c r="K258" s="103">
        <v>0.60446999999999995</v>
      </c>
      <c r="L258" s="103">
        <v>0.62363999999999997</v>
      </c>
      <c r="M258" s="103">
        <v>0.65569999999999995</v>
      </c>
      <c r="N258" s="103">
        <v>0.67095000000000005</v>
      </c>
      <c r="O258" s="103">
        <v>0.66088000000000002</v>
      </c>
      <c r="P258" s="103">
        <v>0.68096999999999996</v>
      </c>
      <c r="Q258" s="103">
        <v>0.67656000000000005</v>
      </c>
      <c r="R258" s="103">
        <v>0.68089</v>
      </c>
      <c r="S258" s="103">
        <v>0.68442000000000003</v>
      </c>
      <c r="T258" s="103">
        <v>0.68484999999999996</v>
      </c>
      <c r="U258" s="103">
        <v>0.67681000000000002</v>
      </c>
      <c r="V258" s="103">
        <v>0.66440999999999995</v>
      </c>
      <c r="W258" s="329"/>
      <c r="X258" s="196"/>
      <c r="Y258" s="800">
        <v>0.67827999999999999</v>
      </c>
      <c r="Z258" s="197" t="str">
        <f t="shared" si="27"/>
        <v/>
      </c>
      <c r="AA258" s="329"/>
      <c r="AB258" s="800">
        <v>9.2230000000000006E-2</v>
      </c>
      <c r="AC258" s="197" t="str">
        <f t="shared" si="28"/>
        <v/>
      </c>
      <c r="AD258" s="329"/>
      <c r="AE258" s="400">
        <f t="shared" si="29"/>
        <v>0.77051000000000003</v>
      </c>
      <c r="AF258" s="197" t="str">
        <f t="shared" si="30"/>
        <v/>
      </c>
      <c r="AG258" s="329"/>
      <c r="AH258" s="605">
        <v>1</v>
      </c>
      <c r="AI258" s="605">
        <v>0</v>
      </c>
      <c r="AJ258" s="208"/>
      <c r="AK258" s="605">
        <v>4.1473215580496478E-2</v>
      </c>
      <c r="AL258" s="605">
        <v>0</v>
      </c>
    </row>
    <row r="259" spans="2:38">
      <c r="B259" s="186" t="s">
        <v>585</v>
      </c>
      <c r="C259" s="103" t="s">
        <v>291</v>
      </c>
      <c r="D259" s="103" t="s">
        <v>291</v>
      </c>
      <c r="E259" s="103">
        <v>0.37620999999999999</v>
      </c>
      <c r="F259" s="103">
        <v>0.38002000000000002</v>
      </c>
      <c r="G259" s="103">
        <v>0.28921999999999998</v>
      </c>
      <c r="H259" s="103">
        <v>0.31518000000000002</v>
      </c>
      <c r="I259" s="103">
        <v>0.29329</v>
      </c>
      <c r="J259" s="103">
        <v>0.34519</v>
      </c>
      <c r="K259" s="103">
        <v>0.37403999999999998</v>
      </c>
      <c r="L259" s="103">
        <v>0.35493999999999998</v>
      </c>
      <c r="M259" s="103">
        <v>0.35193999999999998</v>
      </c>
      <c r="N259" s="103">
        <v>0.36307</v>
      </c>
      <c r="O259" s="103">
        <v>0.41391</v>
      </c>
      <c r="P259" s="103">
        <v>0.44061</v>
      </c>
      <c r="Q259" s="103">
        <v>0.34816000000000003</v>
      </c>
      <c r="R259" s="103">
        <v>0.36076000000000003</v>
      </c>
      <c r="S259" s="103">
        <v>0.36213000000000001</v>
      </c>
      <c r="T259" s="103">
        <v>0.43867</v>
      </c>
      <c r="U259" s="103">
        <v>0.38045000000000001</v>
      </c>
      <c r="V259" s="103">
        <v>0.32035000000000002</v>
      </c>
      <c r="W259" s="329"/>
      <c r="X259" s="196"/>
      <c r="Y259" s="800">
        <v>0.37247000000000002</v>
      </c>
      <c r="Z259" s="197" t="str">
        <f t="shared" si="27"/>
        <v/>
      </c>
      <c r="AA259" s="329"/>
      <c r="AB259" s="800">
        <v>5.0650000000000001E-2</v>
      </c>
      <c r="AC259" s="197" t="str">
        <f t="shared" si="28"/>
        <v/>
      </c>
      <c r="AD259" s="329"/>
      <c r="AE259" s="400">
        <f t="shared" si="29"/>
        <v>0.42312</v>
      </c>
      <c r="AF259" s="197" t="str">
        <f t="shared" si="30"/>
        <v/>
      </c>
      <c r="AG259" s="329"/>
      <c r="AH259" s="605">
        <v>0.78770161681730211</v>
      </c>
      <c r="AI259" s="605">
        <v>0.21229838318269789</v>
      </c>
      <c r="AJ259" s="208"/>
      <c r="AK259" s="605">
        <v>0.11368045876056274</v>
      </c>
      <c r="AL259" s="605">
        <v>0.13825878609370218</v>
      </c>
    </row>
    <row r="260" spans="2:38">
      <c r="B260" s="186" t="s">
        <v>586</v>
      </c>
      <c r="C260" s="103" t="s">
        <v>291</v>
      </c>
      <c r="D260" s="103" t="s">
        <v>291</v>
      </c>
      <c r="E260" s="103">
        <v>0.60633999999999999</v>
      </c>
      <c r="F260" s="103">
        <v>0.57603000000000004</v>
      </c>
      <c r="G260" s="103">
        <v>0.53400000000000003</v>
      </c>
      <c r="H260" s="103">
        <v>0.50746999999999998</v>
      </c>
      <c r="I260" s="103">
        <v>0.49540000000000001</v>
      </c>
      <c r="J260" s="103">
        <v>0.50627</v>
      </c>
      <c r="K260" s="103">
        <v>0.53513999999999995</v>
      </c>
      <c r="L260" s="103">
        <v>0.52036000000000004</v>
      </c>
      <c r="M260" s="103">
        <v>0.47143000000000002</v>
      </c>
      <c r="N260" s="103">
        <v>0.43614999999999998</v>
      </c>
      <c r="O260" s="103">
        <v>0.49989</v>
      </c>
      <c r="P260" s="103">
        <v>0.49508000000000002</v>
      </c>
      <c r="Q260" s="103">
        <v>0.54164000000000001</v>
      </c>
      <c r="R260" s="103">
        <v>0.56713000000000002</v>
      </c>
      <c r="S260" s="103">
        <v>0.53393999999999997</v>
      </c>
      <c r="T260" s="103">
        <v>0.50851999999999997</v>
      </c>
      <c r="U260" s="103">
        <v>0.51712000000000002</v>
      </c>
      <c r="V260" s="103">
        <v>0.52276</v>
      </c>
      <c r="W260" s="329"/>
      <c r="X260" s="196"/>
      <c r="Y260" s="800">
        <v>0.52988999999999997</v>
      </c>
      <c r="Z260" s="197" t="str">
        <f t="shared" si="27"/>
        <v/>
      </c>
      <c r="AA260" s="329"/>
      <c r="AB260" s="800">
        <v>7.2050000000000003E-2</v>
      </c>
      <c r="AC260" s="197" t="str">
        <f t="shared" si="28"/>
        <v/>
      </c>
      <c r="AD260" s="329"/>
      <c r="AE260" s="400">
        <f t="shared" si="29"/>
        <v>0.60194000000000003</v>
      </c>
      <c r="AF260" s="197" t="str">
        <f t="shared" si="30"/>
        <v/>
      </c>
      <c r="AG260" s="329"/>
      <c r="AH260" s="605">
        <v>1</v>
      </c>
      <c r="AI260" s="605">
        <v>0</v>
      </c>
      <c r="AJ260" s="208"/>
      <c r="AK260" s="605">
        <v>0.12242974748604149</v>
      </c>
      <c r="AL260" s="605">
        <v>0</v>
      </c>
    </row>
    <row r="261" spans="2:38">
      <c r="B261" s="186" t="s">
        <v>728</v>
      </c>
      <c r="C261" s="103" t="s">
        <v>291</v>
      </c>
      <c r="D261" s="103" t="s">
        <v>291</v>
      </c>
      <c r="E261" s="103">
        <v>0.77368000000000003</v>
      </c>
      <c r="F261" s="103">
        <v>0.77337</v>
      </c>
      <c r="G261" s="103">
        <v>0.75148000000000004</v>
      </c>
      <c r="H261" s="103">
        <v>0.76592000000000005</v>
      </c>
      <c r="I261" s="103">
        <v>0.75199000000000005</v>
      </c>
      <c r="J261" s="103">
        <v>0.77283999999999997</v>
      </c>
      <c r="K261" s="103">
        <v>0.76592000000000005</v>
      </c>
      <c r="L261" s="103">
        <v>0.76593999999999995</v>
      </c>
      <c r="M261" s="103">
        <v>0.75980999999999999</v>
      </c>
      <c r="N261" s="103">
        <v>0.75378000000000001</v>
      </c>
      <c r="O261" s="103">
        <v>0.75997999999999999</v>
      </c>
      <c r="P261" s="103">
        <v>0.75451000000000001</v>
      </c>
      <c r="Q261" s="103">
        <v>0.76593</v>
      </c>
      <c r="R261" s="103">
        <v>0.76066</v>
      </c>
      <c r="S261" s="103">
        <v>0.77100999999999997</v>
      </c>
      <c r="T261" s="103">
        <v>0.77087000000000006</v>
      </c>
      <c r="U261" s="103">
        <v>0.75670000000000004</v>
      </c>
      <c r="V261" s="103">
        <v>0.73951999999999996</v>
      </c>
      <c r="W261" s="329"/>
      <c r="X261" s="196"/>
      <c r="Y261" s="800">
        <v>0.75975000000000004</v>
      </c>
      <c r="Z261" s="197" t="str">
        <f t="shared" si="27"/>
        <v/>
      </c>
      <c r="AA261" s="329"/>
      <c r="AB261" s="800">
        <v>0.1033</v>
      </c>
      <c r="AC261" s="197" t="str">
        <f t="shared" si="28"/>
        <v/>
      </c>
      <c r="AD261" s="329"/>
      <c r="AE261" s="400">
        <f t="shared" si="29"/>
        <v>0.86304999999999998</v>
      </c>
      <c r="AF261" s="197" t="str">
        <f t="shared" si="30"/>
        <v/>
      </c>
      <c r="AG261" s="329"/>
      <c r="AH261" s="605">
        <v>1</v>
      </c>
      <c r="AI261" s="605">
        <v>0</v>
      </c>
      <c r="AJ261" s="208"/>
      <c r="AK261" s="605">
        <v>0</v>
      </c>
      <c r="AL261" s="605">
        <v>0</v>
      </c>
    </row>
    <row r="262" spans="2:38">
      <c r="B262" s="186" t="s">
        <v>1291</v>
      </c>
      <c r="C262" s="103" t="s">
        <v>291</v>
      </c>
      <c r="D262" s="103" t="s">
        <v>291</v>
      </c>
      <c r="E262" s="103">
        <v>0.91805999999999999</v>
      </c>
      <c r="F262" s="103">
        <v>0.96438000000000001</v>
      </c>
      <c r="G262" s="103">
        <v>0.96694999999999998</v>
      </c>
      <c r="H262" s="103">
        <v>0.95679999999999998</v>
      </c>
      <c r="I262" s="103">
        <v>0.92096999999999996</v>
      </c>
      <c r="J262" s="103">
        <v>0.80949000000000004</v>
      </c>
      <c r="K262" s="103">
        <v>0.82748999999999995</v>
      </c>
      <c r="L262" s="103">
        <v>0.80093000000000003</v>
      </c>
      <c r="M262" s="103">
        <v>0.79632999999999998</v>
      </c>
      <c r="N262" s="103">
        <v>0.80544000000000004</v>
      </c>
      <c r="O262" s="103">
        <v>0.81125000000000003</v>
      </c>
      <c r="P262" s="103">
        <v>0.88944000000000001</v>
      </c>
      <c r="Q262" s="103">
        <v>0.83804999999999996</v>
      </c>
      <c r="R262" s="103">
        <v>0.84801000000000004</v>
      </c>
      <c r="S262" s="103">
        <v>0.84077999999999997</v>
      </c>
      <c r="T262" s="103">
        <v>0.86990999999999996</v>
      </c>
      <c r="U262" s="103">
        <v>0.84635000000000005</v>
      </c>
      <c r="V262" s="103">
        <v>0.85668999999999995</v>
      </c>
      <c r="W262" s="329"/>
      <c r="X262" s="196"/>
      <c r="Y262" s="800">
        <v>0.85235000000000005</v>
      </c>
      <c r="Z262" s="197" t="str">
        <f t="shared" si="27"/>
        <v/>
      </c>
      <c r="AA262" s="329"/>
      <c r="AB262" s="800">
        <v>0.1159</v>
      </c>
      <c r="AC262" s="197" t="str">
        <f t="shared" si="28"/>
        <v/>
      </c>
      <c r="AD262" s="329"/>
      <c r="AE262" s="400">
        <f t="shared" si="29"/>
        <v>0.96825000000000006</v>
      </c>
      <c r="AF262" s="197" t="str">
        <f t="shared" si="30"/>
        <v/>
      </c>
      <c r="AG262" s="329"/>
      <c r="AH262" s="605">
        <v>1</v>
      </c>
      <c r="AI262" s="605">
        <v>0</v>
      </c>
      <c r="AJ262" s="208"/>
      <c r="AK262" s="605">
        <v>0.1072700008918375</v>
      </c>
      <c r="AL262" s="605">
        <v>0</v>
      </c>
    </row>
    <row r="263" spans="2:38">
      <c r="B263" s="186" t="s">
        <v>587</v>
      </c>
      <c r="C263" s="103">
        <v>5.5999999999999995E-4</v>
      </c>
      <c r="D263" s="103">
        <v>5.1999999999999995E-4</v>
      </c>
      <c r="E263" s="103">
        <v>4.8999999999999998E-4</v>
      </c>
      <c r="F263" s="103">
        <v>8.5999999999999998E-4</v>
      </c>
      <c r="G263" s="103">
        <v>8.5999999999999998E-4</v>
      </c>
      <c r="H263" s="103">
        <v>1.74E-3</v>
      </c>
      <c r="I263" s="103">
        <v>1.2700000000000001E-3</v>
      </c>
      <c r="J263" s="103">
        <v>1.17E-3</v>
      </c>
      <c r="K263" s="103">
        <v>3.1199999999999999E-3</v>
      </c>
      <c r="L263" s="103">
        <v>4.0099999999999997E-3</v>
      </c>
      <c r="M263" s="103">
        <v>6.7000000000000002E-4</v>
      </c>
      <c r="N263" s="103">
        <v>6.4999999999999997E-4</v>
      </c>
      <c r="O263" s="103">
        <v>6.4999999999999997E-4</v>
      </c>
      <c r="P263" s="103">
        <v>6.6E-4</v>
      </c>
      <c r="Q263" s="103">
        <v>6.4999999999999997E-4</v>
      </c>
      <c r="R263" s="103">
        <v>6.4999999999999997E-4</v>
      </c>
      <c r="S263" s="103">
        <v>5.6999999999999998E-4</v>
      </c>
      <c r="T263" s="103">
        <v>1.47E-3</v>
      </c>
      <c r="U263" s="103">
        <v>7.7999999999999999E-4</v>
      </c>
      <c r="V263" s="103">
        <v>4.4000000000000002E-4</v>
      </c>
      <c r="W263" s="329"/>
      <c r="X263" s="196"/>
      <c r="Y263" s="800">
        <v>7.7999999999999999E-4</v>
      </c>
      <c r="Z263" s="197" t="str">
        <f t="shared" si="27"/>
        <v/>
      </c>
      <c r="AA263" s="329"/>
      <c r="AB263" s="800">
        <v>1.1E-4</v>
      </c>
      <c r="AC263" s="197" t="str">
        <f t="shared" si="28"/>
        <v/>
      </c>
      <c r="AD263" s="329"/>
      <c r="AE263" s="400">
        <f t="shared" si="29"/>
        <v>8.8999999999999995E-4</v>
      </c>
      <c r="AF263" s="197" t="str">
        <f t="shared" si="30"/>
        <v/>
      </c>
      <c r="AG263" s="329"/>
      <c r="AH263" s="605">
        <v>0.81280235228879982</v>
      </c>
      <c r="AI263" s="605">
        <v>0.18719764771120018</v>
      </c>
      <c r="AJ263" s="208"/>
      <c r="AK263" s="605">
        <v>4.0378600020645687E-2</v>
      </c>
      <c r="AL263" s="605">
        <v>0.11770969574344359</v>
      </c>
    </row>
    <row r="264" spans="2:38">
      <c r="B264" s="186" t="s">
        <v>588</v>
      </c>
      <c r="C264" s="103" t="s">
        <v>291</v>
      </c>
      <c r="D264" s="103" t="s">
        <v>291</v>
      </c>
      <c r="E264" s="103">
        <v>1.1938800000000001</v>
      </c>
      <c r="F264" s="103">
        <v>1.22977</v>
      </c>
      <c r="G264" s="103">
        <v>1.18651</v>
      </c>
      <c r="H264" s="103">
        <v>1.25691</v>
      </c>
      <c r="I264" s="103">
        <v>1.31535</v>
      </c>
      <c r="J264" s="103">
        <v>1.2751999999999999</v>
      </c>
      <c r="K264" s="103">
        <v>1.2512399999999999</v>
      </c>
      <c r="L264" s="103">
        <v>1.2569600000000001</v>
      </c>
      <c r="M264" s="103">
        <v>1.2834700000000001</v>
      </c>
      <c r="N264" s="103">
        <v>1.2844599999999999</v>
      </c>
      <c r="O264" s="103">
        <v>1.26511</v>
      </c>
      <c r="P264" s="103">
        <v>1.2441500000000001</v>
      </c>
      <c r="Q264" s="103">
        <v>1.2981100000000001</v>
      </c>
      <c r="R264" s="103">
        <v>1.26034</v>
      </c>
      <c r="S264" s="103">
        <v>1.24373</v>
      </c>
      <c r="T264" s="103">
        <v>1.24665</v>
      </c>
      <c r="U264" s="103">
        <v>1.2615700000000001</v>
      </c>
      <c r="V264" s="103">
        <v>1.24932</v>
      </c>
      <c r="W264" s="329"/>
      <c r="X264" s="196"/>
      <c r="Y264" s="800">
        <v>1.2523200000000001</v>
      </c>
      <c r="Z264" s="197" t="str">
        <f t="shared" si="27"/>
        <v/>
      </c>
      <c r="AA264" s="329"/>
      <c r="AB264" s="800">
        <v>0.17027999999999999</v>
      </c>
      <c r="AC264" s="197" t="str">
        <f t="shared" si="28"/>
        <v/>
      </c>
      <c r="AD264" s="329"/>
      <c r="AE264" s="400">
        <f t="shared" si="29"/>
        <v>1.4226000000000001</v>
      </c>
      <c r="AF264" s="197" t="str">
        <f t="shared" si="30"/>
        <v/>
      </c>
      <c r="AG264" s="329"/>
      <c r="AH264" s="605">
        <v>1</v>
      </c>
      <c r="AI264" s="605">
        <v>0</v>
      </c>
      <c r="AJ264" s="208"/>
      <c r="AK264" s="605">
        <v>0.25055803486198447</v>
      </c>
      <c r="AL264" s="605">
        <v>0</v>
      </c>
    </row>
    <row r="265" spans="2:38">
      <c r="B265" s="186" t="s">
        <v>589</v>
      </c>
      <c r="C265" s="103" t="s">
        <v>291</v>
      </c>
      <c r="D265" s="103" t="s">
        <v>291</v>
      </c>
      <c r="E265" s="103">
        <v>0.68942000000000003</v>
      </c>
      <c r="F265" s="103">
        <v>0.78939000000000004</v>
      </c>
      <c r="G265" s="103">
        <v>0.70021</v>
      </c>
      <c r="H265" s="103">
        <v>0.67562999999999995</v>
      </c>
      <c r="I265" s="103">
        <v>0.69538</v>
      </c>
      <c r="J265" s="103">
        <v>0.75212000000000001</v>
      </c>
      <c r="K265" s="103">
        <v>0.72421999999999997</v>
      </c>
      <c r="L265" s="103">
        <v>0.74717</v>
      </c>
      <c r="M265" s="103">
        <v>0.74641000000000002</v>
      </c>
      <c r="N265" s="103">
        <v>0.77830999999999995</v>
      </c>
      <c r="O265" s="103">
        <v>0.77403</v>
      </c>
      <c r="P265" s="103">
        <v>0.82135999999999998</v>
      </c>
      <c r="Q265" s="103">
        <v>0.80117000000000005</v>
      </c>
      <c r="R265" s="103">
        <v>0.81699999999999995</v>
      </c>
      <c r="S265" s="103">
        <v>0.83611000000000002</v>
      </c>
      <c r="T265" s="103">
        <v>0.87119999999999997</v>
      </c>
      <c r="U265" s="103">
        <v>0.83953999999999995</v>
      </c>
      <c r="V265" s="103">
        <v>0.83079000000000003</v>
      </c>
      <c r="W265" s="329"/>
      <c r="X265" s="196"/>
      <c r="Y265" s="800">
        <v>0.83892999999999995</v>
      </c>
      <c r="Z265" s="197" t="str">
        <f t="shared" si="27"/>
        <v/>
      </c>
      <c r="AA265" s="329"/>
      <c r="AB265" s="800">
        <v>0.11407</v>
      </c>
      <c r="AC265" s="197" t="str">
        <f t="shared" si="28"/>
        <v/>
      </c>
      <c r="AD265" s="329"/>
      <c r="AE265" s="400">
        <f t="shared" si="29"/>
        <v>0.95299999999999996</v>
      </c>
      <c r="AF265" s="197" t="str">
        <f t="shared" si="30"/>
        <v/>
      </c>
      <c r="AG265" s="329"/>
      <c r="AH265" s="605">
        <v>1</v>
      </c>
      <c r="AI265" s="605">
        <v>0</v>
      </c>
      <c r="AJ265" s="208"/>
      <c r="AK265" s="605">
        <v>0.11154008990294009</v>
      </c>
      <c r="AL265" s="605">
        <v>0</v>
      </c>
    </row>
    <row r="266" spans="2:38">
      <c r="B266" s="186" t="s">
        <v>729</v>
      </c>
      <c r="C266" s="103">
        <v>0.83548999999999995</v>
      </c>
      <c r="D266" s="103">
        <v>0.83179000000000003</v>
      </c>
      <c r="E266" s="103">
        <v>0.81742999999999999</v>
      </c>
      <c r="F266" s="103">
        <v>0.83347000000000004</v>
      </c>
      <c r="G266" s="103">
        <v>0.82911999999999997</v>
      </c>
      <c r="H266" s="103">
        <v>0.83221999999999996</v>
      </c>
      <c r="I266" s="103">
        <v>0.83733000000000002</v>
      </c>
      <c r="J266" s="103">
        <v>0.83079000000000003</v>
      </c>
      <c r="K266" s="103">
        <v>0.77322000000000002</v>
      </c>
      <c r="L266" s="103">
        <v>0.77546000000000004</v>
      </c>
      <c r="M266" s="103">
        <v>0.77424000000000004</v>
      </c>
      <c r="N266" s="103">
        <v>0.77736000000000005</v>
      </c>
      <c r="O266" s="103">
        <v>0.83923000000000003</v>
      </c>
      <c r="P266" s="103">
        <v>0.83179999999999998</v>
      </c>
      <c r="Q266" s="103">
        <v>0.81174999999999997</v>
      </c>
      <c r="R266" s="103">
        <v>0.80340999999999996</v>
      </c>
      <c r="S266" s="103">
        <v>0.78105000000000002</v>
      </c>
      <c r="T266" s="103">
        <v>0.77861000000000002</v>
      </c>
      <c r="U266" s="103">
        <v>0.73011000000000004</v>
      </c>
      <c r="V266" s="103">
        <v>0.72180999999999995</v>
      </c>
      <c r="W266" s="329"/>
      <c r="X266" s="196"/>
      <c r="Y266" s="800">
        <v>0.76300000000000001</v>
      </c>
      <c r="Z266" s="197" t="str">
        <f t="shared" si="27"/>
        <v/>
      </c>
      <c r="AA266" s="329"/>
      <c r="AB266" s="800">
        <v>0.10375</v>
      </c>
      <c r="AC266" s="197" t="str">
        <f t="shared" si="28"/>
        <v/>
      </c>
      <c r="AD266" s="329"/>
      <c r="AE266" s="400">
        <f t="shared" si="29"/>
        <v>0.86675000000000002</v>
      </c>
      <c r="AF266" s="197" t="str">
        <f t="shared" si="30"/>
        <v/>
      </c>
      <c r="AG266" s="329"/>
      <c r="AH266" s="605">
        <v>1</v>
      </c>
      <c r="AI266" s="605">
        <v>0</v>
      </c>
      <c r="AJ266" s="208"/>
      <c r="AK266" s="605">
        <v>3.0486745840992237E-2</v>
      </c>
      <c r="AL266" s="605">
        <v>0</v>
      </c>
    </row>
    <row r="267" spans="2:38">
      <c r="B267" s="186" t="s">
        <v>590</v>
      </c>
      <c r="C267" s="103">
        <v>0.45639000000000002</v>
      </c>
      <c r="D267" s="103">
        <v>0.44635000000000002</v>
      </c>
      <c r="E267" s="103">
        <v>0.4526</v>
      </c>
      <c r="F267" s="103">
        <v>0.43274000000000001</v>
      </c>
      <c r="G267" s="103">
        <v>0.45145999999999997</v>
      </c>
      <c r="H267" s="103">
        <v>0.43167</v>
      </c>
      <c r="I267" s="103">
        <v>0.42857000000000001</v>
      </c>
      <c r="J267" s="103">
        <v>0.41335</v>
      </c>
      <c r="K267" s="103">
        <v>0.40045999999999998</v>
      </c>
      <c r="L267" s="103">
        <v>0.41677999999999998</v>
      </c>
      <c r="M267" s="103">
        <v>0.42077999999999999</v>
      </c>
      <c r="N267" s="103">
        <v>0.42170999999999997</v>
      </c>
      <c r="O267" s="103">
        <v>0.44335000000000002</v>
      </c>
      <c r="P267" s="103">
        <v>0.46682000000000001</v>
      </c>
      <c r="Q267" s="103">
        <v>0.44868000000000002</v>
      </c>
      <c r="R267" s="103">
        <v>0.45094000000000001</v>
      </c>
      <c r="S267" s="103">
        <v>0.43964999999999999</v>
      </c>
      <c r="T267" s="103">
        <v>0.47482000000000002</v>
      </c>
      <c r="U267" s="103">
        <v>0.46072000000000002</v>
      </c>
      <c r="V267" s="103">
        <v>0.43697000000000003</v>
      </c>
      <c r="W267" s="329"/>
      <c r="X267" s="196"/>
      <c r="Y267" s="800">
        <v>0.45262000000000002</v>
      </c>
      <c r="Z267" s="197" t="str">
        <f t="shared" si="27"/>
        <v/>
      </c>
      <c r="AA267" s="329"/>
      <c r="AB267" s="800">
        <v>6.1539999999999997E-2</v>
      </c>
      <c r="AC267" s="197" t="str">
        <f t="shared" si="28"/>
        <v/>
      </c>
      <c r="AD267" s="329"/>
      <c r="AE267" s="400">
        <f t="shared" si="29"/>
        <v>0.51415999999999995</v>
      </c>
      <c r="AF267" s="197" t="str">
        <f t="shared" si="30"/>
        <v/>
      </c>
      <c r="AG267" s="329"/>
      <c r="AH267" s="605">
        <v>0.99368606176438612</v>
      </c>
      <c r="AI267" s="605">
        <v>6.3139382356138807E-3</v>
      </c>
      <c r="AJ267" s="208"/>
      <c r="AK267" s="605">
        <v>4.9421432232727283E-2</v>
      </c>
      <c r="AL267" s="605">
        <v>0</v>
      </c>
    </row>
    <row r="268" spans="2:38">
      <c r="B268" s="186" t="s">
        <v>1292</v>
      </c>
      <c r="C268" s="103" t="s">
        <v>291</v>
      </c>
      <c r="D268" s="103" t="s">
        <v>291</v>
      </c>
      <c r="E268" s="103">
        <v>0.56198999999999999</v>
      </c>
      <c r="F268" s="103">
        <v>0.52286999999999995</v>
      </c>
      <c r="G268" s="103">
        <v>0.52564</v>
      </c>
      <c r="H268" s="103">
        <v>0.49824000000000002</v>
      </c>
      <c r="I268" s="103">
        <v>0.53898000000000001</v>
      </c>
      <c r="J268" s="103">
        <v>0.57779999999999998</v>
      </c>
      <c r="K268" s="103">
        <v>0.51734000000000002</v>
      </c>
      <c r="L268" s="103">
        <v>0.57196000000000002</v>
      </c>
      <c r="M268" s="103">
        <v>0.60424</v>
      </c>
      <c r="N268" s="103">
        <v>0.60321999999999998</v>
      </c>
      <c r="O268" s="103">
        <v>0.58811000000000002</v>
      </c>
      <c r="P268" s="103">
        <v>0.56094999999999995</v>
      </c>
      <c r="Q268" s="103">
        <v>0.54715999999999998</v>
      </c>
      <c r="R268" s="103">
        <v>0.54059000000000001</v>
      </c>
      <c r="S268" s="103">
        <v>0.55291000000000001</v>
      </c>
      <c r="T268" s="103">
        <v>0.48647000000000001</v>
      </c>
      <c r="U268" s="103">
        <v>0.49909999999999999</v>
      </c>
      <c r="V268" s="103">
        <v>0.51863000000000004</v>
      </c>
      <c r="W268" s="329"/>
      <c r="X268" s="196"/>
      <c r="Y268" s="800">
        <v>0.51954</v>
      </c>
      <c r="Z268" s="197" t="str">
        <f t="shared" si="27"/>
        <v/>
      </c>
      <c r="AA268" s="329"/>
      <c r="AB268" s="800">
        <v>7.0639999999999994E-2</v>
      </c>
      <c r="AC268" s="197" t="str">
        <f t="shared" si="28"/>
        <v/>
      </c>
      <c r="AD268" s="329"/>
      <c r="AE268" s="400">
        <f t="shared" si="29"/>
        <v>0.59018000000000004</v>
      </c>
      <c r="AF268" s="197" t="str">
        <f t="shared" si="30"/>
        <v/>
      </c>
      <c r="AG268" s="329"/>
      <c r="AH268" s="605">
        <v>0.88671436427162698</v>
      </c>
      <c r="AI268" s="605">
        <v>0.11328563572837302</v>
      </c>
      <c r="AJ268" s="208"/>
      <c r="AK268" s="605">
        <v>3.8064560014683203E-2</v>
      </c>
      <c r="AL268" s="605">
        <v>2.237699332920173E-2</v>
      </c>
    </row>
    <row r="269" spans="2:38">
      <c r="B269" s="186" t="s">
        <v>591</v>
      </c>
      <c r="C269" s="103" t="s">
        <v>291</v>
      </c>
      <c r="D269" s="103" t="s">
        <v>291</v>
      </c>
      <c r="E269" s="103">
        <v>0.62278</v>
      </c>
      <c r="F269" s="103">
        <v>0.59855000000000003</v>
      </c>
      <c r="G269" s="103">
        <v>0.54730999999999996</v>
      </c>
      <c r="H269" s="103">
        <v>0.54493999999999998</v>
      </c>
      <c r="I269" s="103">
        <v>0.54666999999999999</v>
      </c>
      <c r="J269" s="103">
        <v>0.48543999999999998</v>
      </c>
      <c r="K269" s="103">
        <v>0.52600000000000002</v>
      </c>
      <c r="L269" s="103">
        <v>0.50736000000000003</v>
      </c>
      <c r="M269" s="103">
        <v>0.49536999999999998</v>
      </c>
      <c r="N269" s="103">
        <v>0.52061999999999997</v>
      </c>
      <c r="O269" s="103">
        <v>0.56889999999999996</v>
      </c>
      <c r="P269" s="103">
        <v>0.51182000000000005</v>
      </c>
      <c r="Q269" s="103">
        <v>0.55991999999999997</v>
      </c>
      <c r="R269" s="103">
        <v>0.63224999999999998</v>
      </c>
      <c r="S269" s="103">
        <v>0.61553999999999998</v>
      </c>
      <c r="T269" s="103">
        <v>0.62222999999999995</v>
      </c>
      <c r="U269" s="103">
        <v>0.67456000000000005</v>
      </c>
      <c r="V269" s="103">
        <v>0.67552000000000001</v>
      </c>
      <c r="W269" s="329"/>
      <c r="X269" s="196"/>
      <c r="Y269" s="800">
        <v>0.64402000000000004</v>
      </c>
      <c r="Z269" s="197" t="str">
        <f t="shared" si="27"/>
        <v/>
      </c>
      <c r="AA269" s="329"/>
      <c r="AB269" s="800">
        <v>8.7569999999999995E-2</v>
      </c>
      <c r="AC269" s="197" t="str">
        <f t="shared" si="28"/>
        <v/>
      </c>
      <c r="AD269" s="329"/>
      <c r="AE269" s="400">
        <f t="shared" si="29"/>
        <v>0.73158999999999996</v>
      </c>
      <c r="AF269" s="197" t="str">
        <f t="shared" si="30"/>
        <v/>
      </c>
      <c r="AG269" s="329"/>
      <c r="AH269" s="605">
        <v>1</v>
      </c>
      <c r="AI269" s="605">
        <v>0</v>
      </c>
      <c r="AJ269" s="208"/>
      <c r="AK269" s="605">
        <v>2.8607537734671597E-2</v>
      </c>
      <c r="AL269" s="605">
        <v>0</v>
      </c>
    </row>
    <row r="270" spans="2:38">
      <c r="B270" s="186" t="s">
        <v>592</v>
      </c>
      <c r="C270" s="103">
        <v>0.66400000000000003</v>
      </c>
      <c r="D270" s="103">
        <v>0.68469999999999998</v>
      </c>
      <c r="E270" s="103">
        <v>0.65346000000000004</v>
      </c>
      <c r="F270" s="103">
        <v>0.65925</v>
      </c>
      <c r="G270" s="103">
        <v>0.71709999999999996</v>
      </c>
      <c r="H270" s="103">
        <v>0.65098</v>
      </c>
      <c r="I270" s="103">
        <v>0.64500000000000002</v>
      </c>
      <c r="J270" s="103">
        <v>0.67222000000000004</v>
      </c>
      <c r="K270" s="103">
        <v>0.69406000000000001</v>
      </c>
      <c r="L270" s="103">
        <v>0.6663</v>
      </c>
      <c r="M270" s="103">
        <v>0.67620000000000002</v>
      </c>
      <c r="N270" s="103">
        <v>0.67854000000000003</v>
      </c>
      <c r="O270" s="103">
        <v>0.67501999999999995</v>
      </c>
      <c r="P270" s="103">
        <v>0.69018000000000002</v>
      </c>
      <c r="Q270" s="103">
        <v>0.59892000000000001</v>
      </c>
      <c r="R270" s="103">
        <v>0.61836999999999998</v>
      </c>
      <c r="S270" s="103">
        <v>0.58357999999999999</v>
      </c>
      <c r="T270" s="103">
        <v>0.58147000000000004</v>
      </c>
      <c r="U270" s="103">
        <v>0.52280000000000004</v>
      </c>
      <c r="V270" s="103">
        <v>0.55103000000000002</v>
      </c>
      <c r="W270" s="329"/>
      <c r="X270" s="196"/>
      <c r="Y270" s="800">
        <v>0.57145000000000001</v>
      </c>
      <c r="Z270" s="197" t="str">
        <f t="shared" si="27"/>
        <v/>
      </c>
      <c r="AA270" s="329"/>
      <c r="AB270" s="800">
        <v>7.7700000000000005E-2</v>
      </c>
      <c r="AC270" s="197" t="str">
        <f t="shared" si="28"/>
        <v/>
      </c>
      <c r="AD270" s="329"/>
      <c r="AE270" s="400">
        <f t="shared" si="29"/>
        <v>0.64915</v>
      </c>
      <c r="AF270" s="197" t="str">
        <f t="shared" si="30"/>
        <v/>
      </c>
      <c r="AG270" s="329"/>
      <c r="AH270" s="605">
        <v>1</v>
      </c>
      <c r="AI270" s="605">
        <v>0</v>
      </c>
      <c r="AJ270" s="208"/>
      <c r="AK270" s="605">
        <v>0.17543544503281713</v>
      </c>
      <c r="AL270" s="605">
        <v>0</v>
      </c>
    </row>
    <row r="271" spans="2:38">
      <c r="B271" s="186" t="s">
        <v>593</v>
      </c>
      <c r="C271" s="103">
        <v>0.11635</v>
      </c>
      <c r="D271" s="103">
        <v>0.12605</v>
      </c>
      <c r="E271" s="103">
        <v>0.16231999999999999</v>
      </c>
      <c r="F271" s="103">
        <v>0.12981999999999999</v>
      </c>
      <c r="G271" s="103">
        <v>0.10505</v>
      </c>
      <c r="H271" s="103">
        <v>9.4159999999999994E-2</v>
      </c>
      <c r="I271" s="103">
        <v>0.11948</v>
      </c>
      <c r="J271" s="103">
        <v>0.17104</v>
      </c>
      <c r="K271" s="103">
        <v>0.15196000000000001</v>
      </c>
      <c r="L271" s="103">
        <v>0.18443999999999999</v>
      </c>
      <c r="M271" s="103">
        <v>0.17299999999999999</v>
      </c>
      <c r="N271" s="103">
        <v>0.21870000000000001</v>
      </c>
      <c r="O271" s="103">
        <v>0.18717</v>
      </c>
      <c r="P271" s="103">
        <v>0.22725999999999999</v>
      </c>
      <c r="Q271" s="103">
        <v>0.20891999999999999</v>
      </c>
      <c r="R271" s="103">
        <v>0.25269999999999998</v>
      </c>
      <c r="S271" s="103">
        <v>0.24687000000000001</v>
      </c>
      <c r="T271" s="103">
        <v>0.20984</v>
      </c>
      <c r="U271" s="103">
        <v>0.23086000000000001</v>
      </c>
      <c r="V271" s="103">
        <v>0.18029000000000001</v>
      </c>
      <c r="W271" s="329"/>
      <c r="X271" s="196"/>
      <c r="Y271" s="800">
        <v>0.22411</v>
      </c>
      <c r="Z271" s="197" t="str">
        <f t="shared" si="27"/>
        <v/>
      </c>
      <c r="AA271" s="329"/>
      <c r="AB271" s="800">
        <v>3.0470000000000001E-2</v>
      </c>
      <c r="AC271" s="197" t="str">
        <f t="shared" si="28"/>
        <v/>
      </c>
      <c r="AD271" s="329"/>
      <c r="AE271" s="400">
        <f t="shared" si="29"/>
        <v>0.25457999999999997</v>
      </c>
      <c r="AF271" s="197" t="str">
        <f t="shared" si="30"/>
        <v/>
      </c>
      <c r="AG271" s="329"/>
      <c r="AH271" s="605">
        <v>0.99197563155974855</v>
      </c>
      <c r="AI271" s="605">
        <v>8.0243684402514504E-3</v>
      </c>
      <c r="AJ271" s="208"/>
      <c r="AK271" s="605">
        <v>7.6180254219128649E-2</v>
      </c>
      <c r="AL271" s="605">
        <v>0</v>
      </c>
    </row>
    <row r="272" spans="2:38">
      <c r="B272" s="186" t="s">
        <v>594</v>
      </c>
      <c r="C272" s="103">
        <v>3.7699999999999999E-3</v>
      </c>
      <c r="D272" s="103">
        <v>5.0000000000000001E-3</v>
      </c>
      <c r="E272" s="103">
        <v>4.2700000000000004E-3</v>
      </c>
      <c r="F272" s="103">
        <v>4.6100000000000004E-3</v>
      </c>
      <c r="G272" s="103">
        <v>5.7000000000000002E-3</v>
      </c>
      <c r="H272" s="103">
        <v>4.9500000000000004E-3</v>
      </c>
      <c r="I272" s="103">
        <v>6.9300000000000004E-3</v>
      </c>
      <c r="J272" s="103">
        <v>6.0499999999999998E-3</v>
      </c>
      <c r="K272" s="103">
        <v>6.0600000000000003E-3</v>
      </c>
      <c r="L272" s="103">
        <v>6.62E-3</v>
      </c>
      <c r="M272" s="103">
        <v>4.4799999999999996E-3</v>
      </c>
      <c r="N272" s="103">
        <v>6.43E-3</v>
      </c>
      <c r="O272" s="103">
        <v>5.8399999999999997E-3</v>
      </c>
      <c r="P272" s="103">
        <v>9.1900000000000003E-3</v>
      </c>
      <c r="Q272" s="103">
        <v>7.8600000000000007E-3</v>
      </c>
      <c r="R272" s="103">
        <v>6.0600000000000003E-3</v>
      </c>
      <c r="S272" s="103">
        <v>7.6099999999999996E-3</v>
      </c>
      <c r="T272" s="103">
        <v>8.1399999999999997E-3</v>
      </c>
      <c r="U272" s="103">
        <v>7.0000000000000001E-3</v>
      </c>
      <c r="V272" s="103">
        <v>1.898E-2</v>
      </c>
      <c r="W272" s="329"/>
      <c r="X272" s="196"/>
      <c r="Y272" s="800">
        <v>9.5600000000000008E-3</v>
      </c>
      <c r="Z272" s="197" t="str">
        <f t="shared" si="27"/>
        <v/>
      </c>
      <c r="AA272" s="329"/>
      <c r="AB272" s="800">
        <v>1.2999999999999999E-3</v>
      </c>
      <c r="AC272" s="197" t="str">
        <f t="shared" si="28"/>
        <v/>
      </c>
      <c r="AD272" s="329"/>
      <c r="AE272" s="400">
        <f t="shared" si="29"/>
        <v>1.086E-2</v>
      </c>
      <c r="AF272" s="197" t="str">
        <f t="shared" si="30"/>
        <v/>
      </c>
      <c r="AG272" s="329"/>
      <c r="AH272" s="605">
        <v>0.97117875863829661</v>
      </c>
      <c r="AI272" s="605">
        <v>2.8821241361703387E-2</v>
      </c>
      <c r="AJ272" s="208"/>
      <c r="AK272" s="605">
        <v>8.4420834802933969E-2</v>
      </c>
      <c r="AL272" s="605">
        <v>0.12710552601168748</v>
      </c>
    </row>
    <row r="273" spans="1:38">
      <c r="B273" s="186" t="s">
        <v>595</v>
      </c>
      <c r="C273" s="103" t="s">
        <v>291</v>
      </c>
      <c r="D273" s="103" t="s">
        <v>291</v>
      </c>
      <c r="E273" s="103">
        <v>0.52827000000000002</v>
      </c>
      <c r="F273" s="103">
        <v>0.51622999999999997</v>
      </c>
      <c r="G273" s="103">
        <v>0.52553000000000005</v>
      </c>
      <c r="H273" s="103">
        <v>0.54403000000000001</v>
      </c>
      <c r="I273" s="103">
        <v>0.59470000000000001</v>
      </c>
      <c r="J273" s="103">
        <v>0.60962000000000005</v>
      </c>
      <c r="K273" s="103">
        <v>0.55278000000000005</v>
      </c>
      <c r="L273" s="103">
        <v>0.62855000000000005</v>
      </c>
      <c r="M273" s="103">
        <v>0.64415999999999995</v>
      </c>
      <c r="N273" s="103">
        <v>0.62202000000000002</v>
      </c>
      <c r="O273" s="103">
        <v>0.59497</v>
      </c>
      <c r="P273" s="103">
        <v>0.49813000000000002</v>
      </c>
      <c r="Q273" s="103">
        <v>0.53374999999999995</v>
      </c>
      <c r="R273" s="103">
        <v>0.50797000000000003</v>
      </c>
      <c r="S273" s="103">
        <v>0.53827999999999998</v>
      </c>
      <c r="T273" s="103">
        <v>0.54230999999999996</v>
      </c>
      <c r="U273" s="103">
        <v>0.57411999999999996</v>
      </c>
      <c r="V273" s="103">
        <v>0.57343</v>
      </c>
      <c r="W273" s="329"/>
      <c r="X273" s="196"/>
      <c r="Y273" s="800">
        <v>0.54722000000000004</v>
      </c>
      <c r="Z273" s="197" t="str">
        <f t="shared" si="27"/>
        <v/>
      </c>
      <c r="AA273" s="329"/>
      <c r="AB273" s="800">
        <v>7.4410000000000004E-2</v>
      </c>
      <c r="AC273" s="197" t="str">
        <f t="shared" si="28"/>
        <v/>
      </c>
      <c r="AD273" s="329"/>
      <c r="AE273" s="400">
        <f t="shared" si="29"/>
        <v>0.62163000000000002</v>
      </c>
      <c r="AF273" s="197" t="str">
        <f t="shared" si="30"/>
        <v/>
      </c>
      <c r="AG273" s="329"/>
      <c r="AH273" s="605">
        <v>1</v>
      </c>
      <c r="AI273" s="605">
        <v>0</v>
      </c>
      <c r="AJ273" s="208"/>
      <c r="AK273" s="605">
        <v>0.22050896365601225</v>
      </c>
      <c r="AL273" s="605">
        <v>0</v>
      </c>
    </row>
    <row r="274" spans="1:38">
      <c r="B274" s="186" t="s">
        <v>596</v>
      </c>
      <c r="C274" s="103" t="s">
        <v>291</v>
      </c>
      <c r="D274" s="103" t="s">
        <v>291</v>
      </c>
      <c r="E274" s="103">
        <v>0.49052000000000001</v>
      </c>
      <c r="F274" s="103">
        <v>0.48165999999999998</v>
      </c>
      <c r="G274" s="103">
        <v>0.50224999999999997</v>
      </c>
      <c r="H274" s="103">
        <v>0.53200999999999998</v>
      </c>
      <c r="I274" s="103">
        <v>0.54913000000000001</v>
      </c>
      <c r="J274" s="103">
        <v>0.57638999999999996</v>
      </c>
      <c r="K274" s="103">
        <v>0.58645999999999998</v>
      </c>
      <c r="L274" s="103">
        <v>0.52529000000000003</v>
      </c>
      <c r="M274" s="103">
        <v>0.57528999999999997</v>
      </c>
      <c r="N274" s="103">
        <v>0.55837999999999999</v>
      </c>
      <c r="O274" s="103">
        <v>0.52315999999999996</v>
      </c>
      <c r="P274" s="103">
        <v>0.52683000000000002</v>
      </c>
      <c r="Q274" s="103">
        <v>0.52639999999999998</v>
      </c>
      <c r="R274" s="103">
        <v>0.57010000000000005</v>
      </c>
      <c r="S274" s="103">
        <v>0.49830000000000002</v>
      </c>
      <c r="T274" s="103">
        <v>0.51873999999999998</v>
      </c>
      <c r="U274" s="103">
        <v>0.56274999999999997</v>
      </c>
      <c r="V274" s="103">
        <v>0.54861000000000004</v>
      </c>
      <c r="W274" s="329"/>
      <c r="X274" s="196"/>
      <c r="Y274" s="800">
        <v>0.53969999999999996</v>
      </c>
      <c r="Z274" s="197" t="str">
        <f t="shared" si="27"/>
        <v/>
      </c>
      <c r="AA274" s="329"/>
      <c r="AB274" s="800">
        <v>7.3380000000000001E-2</v>
      </c>
      <c r="AC274" s="197" t="str">
        <f t="shared" si="28"/>
        <v/>
      </c>
      <c r="AD274" s="329"/>
      <c r="AE274" s="400">
        <f t="shared" si="29"/>
        <v>0.61307999999999996</v>
      </c>
      <c r="AF274" s="197" t="str">
        <f t="shared" si="30"/>
        <v/>
      </c>
      <c r="AG274" s="329"/>
      <c r="AH274" s="605">
        <v>1</v>
      </c>
      <c r="AI274" s="605">
        <v>0</v>
      </c>
      <c r="AJ274" s="208"/>
      <c r="AK274" s="605">
        <v>0.13242447801623708</v>
      </c>
      <c r="AL274" s="605">
        <v>0</v>
      </c>
    </row>
    <row r="275" spans="1:38">
      <c r="B275" s="186" t="s">
        <v>597</v>
      </c>
      <c r="C275" s="103" t="s">
        <v>291</v>
      </c>
      <c r="D275" s="103" t="s">
        <v>291</v>
      </c>
      <c r="E275" s="103">
        <v>0.34748000000000001</v>
      </c>
      <c r="F275" s="103">
        <v>0.31670999999999999</v>
      </c>
      <c r="G275" s="103">
        <v>0.32205</v>
      </c>
      <c r="H275" s="103">
        <v>0.31741000000000003</v>
      </c>
      <c r="I275" s="103">
        <v>0.37195</v>
      </c>
      <c r="J275" s="103">
        <v>0.35719000000000001</v>
      </c>
      <c r="K275" s="103">
        <v>0.35505999999999999</v>
      </c>
      <c r="L275" s="103">
        <v>0.35571000000000003</v>
      </c>
      <c r="M275" s="103">
        <v>0.34897</v>
      </c>
      <c r="N275" s="103">
        <v>0.34975000000000001</v>
      </c>
      <c r="O275" s="103">
        <v>0.35537999999999997</v>
      </c>
      <c r="P275" s="103">
        <v>0.35826000000000002</v>
      </c>
      <c r="Q275" s="103">
        <v>0.35310999999999998</v>
      </c>
      <c r="R275" s="103">
        <v>0.34749999999999998</v>
      </c>
      <c r="S275" s="103">
        <v>0.36391000000000001</v>
      </c>
      <c r="T275" s="103">
        <v>0.35702</v>
      </c>
      <c r="U275" s="103">
        <v>0.36126999999999998</v>
      </c>
      <c r="V275" s="103">
        <v>0.35349000000000003</v>
      </c>
      <c r="W275" s="329"/>
      <c r="X275" s="196"/>
      <c r="Y275" s="800">
        <v>0.35664000000000001</v>
      </c>
      <c r="Z275" s="197" t="str">
        <f t="shared" si="27"/>
        <v/>
      </c>
      <c r="AA275" s="329"/>
      <c r="AB275" s="800">
        <v>4.8489999999999998E-2</v>
      </c>
      <c r="AC275" s="197" t="str">
        <f t="shared" si="28"/>
        <v/>
      </c>
      <c r="AD275" s="329"/>
      <c r="AE275" s="400">
        <f t="shared" si="29"/>
        <v>0.40512999999999999</v>
      </c>
      <c r="AF275" s="197" t="str">
        <f t="shared" si="30"/>
        <v/>
      </c>
      <c r="AG275" s="329"/>
      <c r="AH275" s="605">
        <v>0.3748638198381905</v>
      </c>
      <c r="AI275" s="605">
        <v>0.6251361801618095</v>
      </c>
      <c r="AJ275" s="208"/>
      <c r="AK275" s="605">
        <v>0.13593244123861023</v>
      </c>
      <c r="AL275" s="605">
        <v>7.0064727513752117E-2</v>
      </c>
    </row>
    <row r="276" spans="1:38">
      <c r="B276" s="186" t="s">
        <v>730</v>
      </c>
      <c r="C276" s="103" t="s">
        <v>291</v>
      </c>
      <c r="D276" s="103" t="s">
        <v>291</v>
      </c>
      <c r="E276" s="103">
        <v>0.88683000000000001</v>
      </c>
      <c r="F276" s="103">
        <v>0.89346000000000003</v>
      </c>
      <c r="G276" s="103">
        <v>0.88768999999999998</v>
      </c>
      <c r="H276" s="103">
        <v>0.88678000000000001</v>
      </c>
      <c r="I276" s="103">
        <v>0.87268999999999997</v>
      </c>
      <c r="J276" s="103">
        <v>0.88000999999999996</v>
      </c>
      <c r="K276" s="103">
        <v>0.88685000000000003</v>
      </c>
      <c r="L276" s="103">
        <v>0.88326000000000005</v>
      </c>
      <c r="M276" s="103">
        <v>0.87799000000000005</v>
      </c>
      <c r="N276" s="103">
        <v>0.84762999999999999</v>
      </c>
      <c r="O276" s="103">
        <v>0.81855999999999995</v>
      </c>
      <c r="P276" s="103">
        <v>0.80362</v>
      </c>
      <c r="Q276" s="103">
        <v>0.82213000000000003</v>
      </c>
      <c r="R276" s="103">
        <v>0.84104000000000001</v>
      </c>
      <c r="S276" s="103">
        <v>0.81252999999999997</v>
      </c>
      <c r="T276" s="103">
        <v>0.79776000000000002</v>
      </c>
      <c r="U276" s="103">
        <v>0.81118999999999997</v>
      </c>
      <c r="V276" s="103">
        <v>0.83138000000000001</v>
      </c>
      <c r="W276" s="329"/>
      <c r="X276" s="196"/>
      <c r="Y276" s="800">
        <v>0.81877999999999995</v>
      </c>
      <c r="Z276" s="197" t="str">
        <f t="shared" si="27"/>
        <v/>
      </c>
      <c r="AA276" s="329"/>
      <c r="AB276" s="800">
        <v>0.11133</v>
      </c>
      <c r="AC276" s="197" t="str">
        <f t="shared" si="28"/>
        <v/>
      </c>
      <c r="AD276" s="329"/>
      <c r="AE276" s="400">
        <f t="shared" si="29"/>
        <v>0.93010999999999999</v>
      </c>
      <c r="AF276" s="197" t="str">
        <f t="shared" si="30"/>
        <v/>
      </c>
      <c r="AG276" s="329"/>
      <c r="AH276" s="605">
        <v>1</v>
      </c>
      <c r="AI276" s="605">
        <v>0</v>
      </c>
      <c r="AJ276" s="208"/>
      <c r="AK276" s="605">
        <v>9.4277269312718986E-2</v>
      </c>
      <c r="AL276" s="605">
        <v>0</v>
      </c>
    </row>
    <row r="277" spans="1:38">
      <c r="B277" s="186" t="s">
        <v>292</v>
      </c>
      <c r="C277" s="103" t="s">
        <v>291</v>
      </c>
      <c r="D277" s="103" t="s">
        <v>291</v>
      </c>
      <c r="E277" s="103">
        <v>0.89998</v>
      </c>
      <c r="F277" s="103">
        <v>1.07416</v>
      </c>
      <c r="G277" s="103">
        <v>1.0233099999999999</v>
      </c>
      <c r="H277" s="103">
        <v>0.98011000000000004</v>
      </c>
      <c r="I277" s="103">
        <v>0.93401999999999996</v>
      </c>
      <c r="J277" s="103">
        <v>0.81820000000000004</v>
      </c>
      <c r="K277" s="103">
        <v>0.78288000000000002</v>
      </c>
      <c r="L277" s="103">
        <v>0.80857000000000001</v>
      </c>
      <c r="M277" s="103">
        <v>0.81513999999999998</v>
      </c>
      <c r="N277" s="103">
        <v>0.77527999999999997</v>
      </c>
      <c r="O277" s="103">
        <v>0.71062000000000003</v>
      </c>
      <c r="P277" s="103">
        <v>0.63900999999999997</v>
      </c>
      <c r="Q277" s="103">
        <v>0.60575999999999997</v>
      </c>
      <c r="R277" s="103">
        <v>0.57581000000000004</v>
      </c>
      <c r="S277" s="103">
        <v>0.56088000000000005</v>
      </c>
      <c r="T277" s="103">
        <v>0.55928999999999995</v>
      </c>
      <c r="U277" s="103">
        <v>0.55240999999999996</v>
      </c>
      <c r="V277" s="103">
        <v>0.54988000000000004</v>
      </c>
      <c r="W277" s="329"/>
      <c r="X277" s="196"/>
      <c r="Y277" s="800">
        <v>0.55964999999999998</v>
      </c>
      <c r="Z277" s="197" t="str">
        <f t="shared" si="27"/>
        <v/>
      </c>
      <c r="AA277" s="329"/>
      <c r="AB277" s="800">
        <v>7.6100000000000001E-2</v>
      </c>
      <c r="AC277" s="197" t="str">
        <f t="shared" si="28"/>
        <v/>
      </c>
      <c r="AD277" s="329"/>
      <c r="AE277" s="400">
        <f t="shared" si="29"/>
        <v>0.63575000000000004</v>
      </c>
      <c r="AF277" s="197" t="str">
        <f t="shared" si="30"/>
        <v/>
      </c>
      <c r="AG277" s="329"/>
      <c r="AH277" s="605">
        <v>1</v>
      </c>
      <c r="AI277" s="605">
        <v>0</v>
      </c>
      <c r="AJ277" s="208"/>
      <c r="AK277" s="605">
        <v>5.580961338646627E-2</v>
      </c>
      <c r="AL277" s="605">
        <v>0</v>
      </c>
    </row>
    <row r="278" spans="1:38">
      <c r="B278" s="186" t="s">
        <v>598</v>
      </c>
      <c r="C278" s="103" t="s">
        <v>291</v>
      </c>
      <c r="D278" s="103" t="s">
        <v>291</v>
      </c>
      <c r="E278" s="103">
        <v>0.96491000000000005</v>
      </c>
      <c r="F278" s="103">
        <v>0.99334999999999996</v>
      </c>
      <c r="G278" s="103">
        <v>0.97426999999999997</v>
      </c>
      <c r="H278" s="103">
        <v>0.99065999999999999</v>
      </c>
      <c r="I278" s="103">
        <v>0.97097</v>
      </c>
      <c r="J278" s="103">
        <v>0.98090999999999995</v>
      </c>
      <c r="K278" s="103">
        <v>1.04633</v>
      </c>
      <c r="L278" s="103">
        <v>1.0037499999999999</v>
      </c>
      <c r="M278" s="103">
        <v>1.0074700000000001</v>
      </c>
      <c r="N278" s="103">
        <v>0.93515000000000004</v>
      </c>
      <c r="O278" s="103">
        <v>0.92442000000000002</v>
      </c>
      <c r="P278" s="103">
        <v>0.95787999999999995</v>
      </c>
      <c r="Q278" s="103">
        <v>0.98282000000000003</v>
      </c>
      <c r="R278" s="103">
        <v>0.91700999999999999</v>
      </c>
      <c r="S278" s="103">
        <v>0.92284999999999995</v>
      </c>
      <c r="T278" s="103">
        <v>0.91485000000000005</v>
      </c>
      <c r="U278" s="103">
        <v>1.0533399999999999</v>
      </c>
      <c r="V278" s="103">
        <v>1.04227</v>
      </c>
      <c r="W278" s="329"/>
      <c r="X278" s="196"/>
      <c r="Y278" s="800">
        <v>0.97006000000000003</v>
      </c>
      <c r="Z278" s="197" t="str">
        <f t="shared" si="27"/>
        <v/>
      </c>
      <c r="AA278" s="329"/>
      <c r="AB278" s="800">
        <v>0.13189999999999999</v>
      </c>
      <c r="AC278" s="197" t="str">
        <f t="shared" si="28"/>
        <v/>
      </c>
      <c r="AD278" s="329"/>
      <c r="AE278" s="400">
        <f t="shared" si="29"/>
        <v>1.1019600000000001</v>
      </c>
      <c r="AF278" s="197" t="str">
        <f t="shared" si="30"/>
        <v/>
      </c>
      <c r="AG278" s="329"/>
      <c r="AH278" s="605">
        <v>1</v>
      </c>
      <c r="AI278" s="605">
        <v>0</v>
      </c>
      <c r="AJ278" s="208"/>
      <c r="AK278" s="605">
        <v>9.5648295354375718E-2</v>
      </c>
      <c r="AL278" s="605">
        <v>0</v>
      </c>
    </row>
    <row r="279" spans="1:38">
      <c r="B279" s="186" t="s">
        <v>599</v>
      </c>
      <c r="C279" s="103">
        <v>3.7629999999999997E-2</v>
      </c>
      <c r="D279" s="103">
        <v>4.1950000000000001E-2</v>
      </c>
      <c r="E279" s="103">
        <v>4.3450000000000003E-2</v>
      </c>
      <c r="F279" s="103">
        <v>3.4270000000000002E-2</v>
      </c>
      <c r="G279" s="103">
        <v>3.3399999999999999E-2</v>
      </c>
      <c r="H279" s="103">
        <v>3.6319999999999998E-2</v>
      </c>
      <c r="I279" s="103">
        <v>4.0579999999999998E-2</v>
      </c>
      <c r="J279" s="103">
        <v>3.8080000000000003E-2</v>
      </c>
      <c r="K279" s="103">
        <v>4.4979999999999999E-2</v>
      </c>
      <c r="L279" s="103">
        <v>3.7769999999999998E-2</v>
      </c>
      <c r="M279" s="103">
        <v>3.8730000000000001E-2</v>
      </c>
      <c r="N279" s="103">
        <v>3.8429999999999999E-2</v>
      </c>
      <c r="O279" s="103">
        <v>4.2020000000000002E-2</v>
      </c>
      <c r="P279" s="103">
        <v>4.2040000000000001E-2</v>
      </c>
      <c r="Q279" s="103">
        <v>4.3360000000000003E-2</v>
      </c>
      <c r="R279" s="103">
        <v>4.9540000000000001E-2</v>
      </c>
      <c r="S279" s="103">
        <v>4.8829999999999998E-2</v>
      </c>
      <c r="T279" s="103">
        <v>4.41E-2</v>
      </c>
      <c r="U279" s="103">
        <v>4.3470000000000002E-2</v>
      </c>
      <c r="V279" s="103">
        <v>4.2939999999999999E-2</v>
      </c>
      <c r="W279" s="329"/>
      <c r="X279" s="196"/>
      <c r="Y279" s="800">
        <v>4.5780000000000001E-2</v>
      </c>
      <c r="Z279" s="197" t="str">
        <f t="shared" si="27"/>
        <v/>
      </c>
      <c r="AA279" s="329"/>
      <c r="AB279" s="800">
        <v>6.2199999999999998E-3</v>
      </c>
      <c r="AC279" s="197" t="str">
        <f t="shared" si="28"/>
        <v/>
      </c>
      <c r="AD279" s="329"/>
      <c r="AE279" s="400">
        <f t="shared" si="29"/>
        <v>5.1999999999999998E-2</v>
      </c>
      <c r="AF279" s="197" t="str">
        <f t="shared" si="30"/>
        <v/>
      </c>
      <c r="AG279" s="329"/>
      <c r="AH279" s="605">
        <v>0.93092608893110873</v>
      </c>
      <c r="AI279" s="605">
        <v>6.9073911068891269E-2</v>
      </c>
      <c r="AJ279" s="208"/>
      <c r="AK279" s="605">
        <v>6.8074164864680584E-2</v>
      </c>
      <c r="AL279" s="605">
        <v>8.8664802069654353E-2</v>
      </c>
    </row>
    <row r="280" spans="1:38">
      <c r="B280" s="186" t="s">
        <v>293</v>
      </c>
      <c r="C280" s="103" t="s">
        <v>291</v>
      </c>
      <c r="D280" s="103" t="s">
        <v>291</v>
      </c>
      <c r="E280" s="103">
        <v>0.70237000000000005</v>
      </c>
      <c r="F280" s="103">
        <v>0.68474000000000002</v>
      </c>
      <c r="G280" s="103">
        <v>0.67749999999999999</v>
      </c>
      <c r="H280" s="103">
        <v>0.65537999999999996</v>
      </c>
      <c r="I280" s="103">
        <v>0.66239999999999999</v>
      </c>
      <c r="J280" s="103">
        <v>0.68883000000000005</v>
      </c>
      <c r="K280" s="103">
        <v>0.66090000000000004</v>
      </c>
      <c r="L280" s="103">
        <v>0.64795999999999998</v>
      </c>
      <c r="M280" s="103">
        <v>0.61619999999999997</v>
      </c>
      <c r="N280" s="103">
        <v>0.61545000000000005</v>
      </c>
      <c r="O280" s="103">
        <v>0.59518000000000004</v>
      </c>
      <c r="P280" s="103">
        <v>0.58221000000000001</v>
      </c>
      <c r="Q280" s="103">
        <v>0.58991000000000005</v>
      </c>
      <c r="R280" s="103">
        <v>0.58272999999999997</v>
      </c>
      <c r="S280" s="103">
        <v>0.55559000000000003</v>
      </c>
      <c r="T280" s="103">
        <v>0.58443000000000001</v>
      </c>
      <c r="U280" s="103">
        <v>0.56381999999999999</v>
      </c>
      <c r="V280" s="103">
        <v>0.54669999999999996</v>
      </c>
      <c r="W280" s="329"/>
      <c r="X280" s="331"/>
      <c r="Y280" s="800">
        <v>0.56664999999999999</v>
      </c>
      <c r="Z280" s="197" t="str">
        <f t="shared" si="27"/>
        <v/>
      </c>
      <c r="AA280" s="329"/>
      <c r="AB280" s="800">
        <v>7.7049999999999993E-2</v>
      </c>
      <c r="AC280" s="197" t="str">
        <f t="shared" si="28"/>
        <v/>
      </c>
      <c r="AD280" s="329"/>
      <c r="AE280" s="400">
        <f t="shared" si="29"/>
        <v>0.64370000000000005</v>
      </c>
      <c r="AF280" s="197" t="str">
        <f t="shared" si="30"/>
        <v/>
      </c>
      <c r="AG280" s="329"/>
      <c r="AH280" s="605">
        <v>1</v>
      </c>
      <c r="AI280" s="605">
        <v>0</v>
      </c>
      <c r="AJ280" s="208"/>
      <c r="AK280" s="605">
        <v>6.9925511824870806E-2</v>
      </c>
      <c r="AL280" s="605">
        <v>0</v>
      </c>
    </row>
    <row r="281" spans="1:38">
      <c r="B281" s="186" t="s">
        <v>600</v>
      </c>
      <c r="C281" s="103">
        <v>0.67339000000000004</v>
      </c>
      <c r="D281" s="103">
        <v>0.67140999999999995</v>
      </c>
      <c r="E281" s="103">
        <v>0.65986999999999996</v>
      </c>
      <c r="F281" s="103">
        <v>0.59838999999999998</v>
      </c>
      <c r="G281" s="103">
        <v>0.65202000000000004</v>
      </c>
      <c r="H281" s="103">
        <v>0.60711999999999999</v>
      </c>
      <c r="I281" s="103">
        <v>0.61714999999999998</v>
      </c>
      <c r="J281" s="103">
        <v>0.62163999999999997</v>
      </c>
      <c r="K281" s="103">
        <v>0.62838000000000005</v>
      </c>
      <c r="L281" s="103">
        <v>0.65025999999999995</v>
      </c>
      <c r="M281" s="103">
        <v>0.61467000000000005</v>
      </c>
      <c r="N281" s="103">
        <v>0.64432999999999996</v>
      </c>
      <c r="O281" s="103">
        <v>0.55915000000000004</v>
      </c>
      <c r="P281" s="103">
        <v>0.52607999999999999</v>
      </c>
      <c r="Q281" s="103">
        <v>0.49682999999999999</v>
      </c>
      <c r="R281" s="103">
        <v>0.49941999999999998</v>
      </c>
      <c r="S281" s="103">
        <v>0.50858999999999999</v>
      </c>
      <c r="T281" s="103">
        <v>0.55457000000000001</v>
      </c>
      <c r="U281" s="103">
        <v>0.57382999999999995</v>
      </c>
      <c r="V281" s="103">
        <v>0.56206999999999996</v>
      </c>
      <c r="W281" s="329"/>
      <c r="X281" s="331"/>
      <c r="Y281" s="800">
        <v>0.53969999999999996</v>
      </c>
      <c r="Z281" s="197" t="str">
        <f t="shared" si="27"/>
        <v/>
      </c>
      <c r="AA281" s="329"/>
      <c r="AB281" s="800">
        <v>7.3380000000000001E-2</v>
      </c>
      <c r="AC281" s="197" t="str">
        <f t="shared" si="28"/>
        <v/>
      </c>
      <c r="AD281" s="329"/>
      <c r="AE281" s="400">
        <f t="shared" si="29"/>
        <v>0.61307999999999996</v>
      </c>
      <c r="AF281" s="197" t="str">
        <f t="shared" si="30"/>
        <v/>
      </c>
      <c r="AG281" s="329"/>
      <c r="AH281" s="605">
        <v>0.94169866461061458</v>
      </c>
      <c r="AI281" s="605">
        <v>5.8301335389385422E-2</v>
      </c>
      <c r="AJ281" s="208"/>
      <c r="AK281" s="605">
        <v>0.15200586352494297</v>
      </c>
      <c r="AL281" s="605">
        <v>0</v>
      </c>
    </row>
    <row r="282" spans="1:38">
      <c r="B282" s="186" t="s">
        <v>731</v>
      </c>
      <c r="C282" s="103" t="s">
        <v>291</v>
      </c>
      <c r="D282" s="103" t="s">
        <v>291</v>
      </c>
      <c r="E282" s="103">
        <v>0.50178999999999996</v>
      </c>
      <c r="F282" s="103">
        <v>0.52290000000000003</v>
      </c>
      <c r="G282" s="103">
        <v>0.49004999999999999</v>
      </c>
      <c r="H282" s="103">
        <v>0.49263000000000001</v>
      </c>
      <c r="I282" s="103">
        <v>0.42842999999999998</v>
      </c>
      <c r="J282" s="103">
        <v>0.41561999999999999</v>
      </c>
      <c r="K282" s="103">
        <v>0.42653000000000002</v>
      </c>
      <c r="L282" s="103">
        <v>0.43567</v>
      </c>
      <c r="M282" s="103">
        <v>0.44557999999999998</v>
      </c>
      <c r="N282" s="103">
        <v>0.42337999999999998</v>
      </c>
      <c r="O282" s="103">
        <v>0.41721999999999998</v>
      </c>
      <c r="P282" s="103">
        <v>0.48948000000000003</v>
      </c>
      <c r="Q282" s="103">
        <v>0.40660000000000002</v>
      </c>
      <c r="R282" s="103">
        <v>0.42091000000000001</v>
      </c>
      <c r="S282" s="103">
        <v>0.43390000000000001</v>
      </c>
      <c r="T282" s="103">
        <v>0.44747999999999999</v>
      </c>
      <c r="U282" s="103">
        <v>0.47763</v>
      </c>
      <c r="V282" s="103">
        <v>0.46148</v>
      </c>
      <c r="W282" s="329"/>
      <c r="X282" s="331"/>
      <c r="Y282" s="800">
        <v>0.44828000000000001</v>
      </c>
      <c r="Z282" s="197" t="str">
        <f t="shared" si="27"/>
        <v/>
      </c>
      <c r="AA282" s="329"/>
      <c r="AB282" s="800">
        <v>6.0949999999999997E-2</v>
      </c>
      <c r="AC282" s="197" t="str">
        <f t="shared" si="28"/>
        <v/>
      </c>
      <c r="AD282" s="329"/>
      <c r="AE282" s="400">
        <f t="shared" si="29"/>
        <v>0.50922999999999996</v>
      </c>
      <c r="AF282" s="197" t="str">
        <f t="shared" si="30"/>
        <v/>
      </c>
      <c r="AG282" s="329"/>
      <c r="AH282" s="605">
        <v>0.54166577744339661</v>
      </c>
      <c r="AI282" s="605">
        <v>0.45833422255660339</v>
      </c>
      <c r="AJ282" s="208"/>
      <c r="AK282" s="605">
        <v>0.15059760981809311</v>
      </c>
      <c r="AL282" s="605">
        <v>0.2516551188578447</v>
      </c>
    </row>
    <row r="283" spans="1:38">
      <c r="B283" s="186" t="s">
        <v>601</v>
      </c>
      <c r="C283" s="103" t="s">
        <v>291</v>
      </c>
      <c r="D283" s="103" t="s">
        <v>291</v>
      </c>
      <c r="E283" s="103">
        <v>0.63100000000000001</v>
      </c>
      <c r="F283" s="103">
        <v>0.62570999999999999</v>
      </c>
      <c r="G283" s="103">
        <v>0.62458999999999998</v>
      </c>
      <c r="H283" s="103">
        <v>0.62250000000000005</v>
      </c>
      <c r="I283" s="103">
        <v>0.62771999999999994</v>
      </c>
      <c r="J283" s="103">
        <v>0.66249999999999998</v>
      </c>
      <c r="K283" s="103">
        <v>0.64873999999999998</v>
      </c>
      <c r="L283" s="103">
        <v>0.63460000000000005</v>
      </c>
      <c r="M283" s="103">
        <v>0.62966</v>
      </c>
      <c r="N283" s="103">
        <v>0.66288999999999998</v>
      </c>
      <c r="O283" s="103">
        <v>0.60972000000000004</v>
      </c>
      <c r="P283" s="103">
        <v>0.61346000000000001</v>
      </c>
      <c r="Q283" s="103">
        <v>0.61380000000000001</v>
      </c>
      <c r="R283" s="103">
        <v>0.61087999999999998</v>
      </c>
      <c r="S283" s="103">
        <v>0.58262000000000003</v>
      </c>
      <c r="T283" s="103">
        <v>0.58909</v>
      </c>
      <c r="U283" s="103">
        <v>0.57123999999999997</v>
      </c>
      <c r="V283" s="103">
        <v>0.54454000000000002</v>
      </c>
      <c r="W283" s="329"/>
      <c r="X283" s="331"/>
      <c r="Y283" s="800">
        <v>0.57967000000000002</v>
      </c>
      <c r="Z283" s="197" t="str">
        <f t="shared" si="27"/>
        <v/>
      </c>
      <c r="AA283" s="329"/>
      <c r="AB283" s="800">
        <v>7.8820000000000001E-2</v>
      </c>
      <c r="AC283" s="197" t="str">
        <f t="shared" si="28"/>
        <v/>
      </c>
      <c r="AD283" s="329"/>
      <c r="AE283" s="400">
        <f t="shared" si="29"/>
        <v>0.65849000000000002</v>
      </c>
      <c r="AF283" s="197" t="str">
        <f t="shared" si="30"/>
        <v/>
      </c>
      <c r="AG283" s="329"/>
      <c r="AH283" s="605">
        <v>0.97000895582574009</v>
      </c>
      <c r="AI283" s="605">
        <v>2.9991044174259907E-2</v>
      </c>
      <c r="AJ283" s="208"/>
      <c r="AK283" s="605">
        <v>6.515797882116843E-2</v>
      </c>
      <c r="AL283" s="605">
        <v>0.15742302909073086</v>
      </c>
    </row>
    <row r="284" spans="1:38" s="79" customFormat="1">
      <c r="B284" s="71" t="s">
        <v>732</v>
      </c>
      <c r="C284" s="616" t="s">
        <v>291</v>
      </c>
      <c r="D284" s="616" t="s">
        <v>291</v>
      </c>
      <c r="E284" s="616">
        <v>0.78617999999999999</v>
      </c>
      <c r="F284" s="616">
        <v>0.79908000000000001</v>
      </c>
      <c r="G284" s="616">
        <v>0.79086000000000001</v>
      </c>
      <c r="H284" s="616">
        <v>0.80108999999999997</v>
      </c>
      <c r="I284" s="616">
        <v>0.78213999999999995</v>
      </c>
      <c r="J284" s="616">
        <v>0.78973000000000004</v>
      </c>
      <c r="K284" s="616">
        <v>0.82135000000000002</v>
      </c>
      <c r="L284" s="616">
        <v>0.78478000000000003</v>
      </c>
      <c r="M284" s="616">
        <v>0.76876999999999995</v>
      </c>
      <c r="N284" s="616">
        <v>0.71970999999999996</v>
      </c>
      <c r="O284" s="616">
        <v>0.72267999999999999</v>
      </c>
      <c r="P284" s="616">
        <v>0.73975999999999997</v>
      </c>
      <c r="Q284" s="616">
        <v>0.75231000000000003</v>
      </c>
      <c r="R284" s="616">
        <v>0.71709000000000001</v>
      </c>
      <c r="S284" s="616">
        <v>0.71335000000000004</v>
      </c>
      <c r="T284" s="616">
        <v>0.69491999999999998</v>
      </c>
      <c r="U284" s="616">
        <v>0.75670999999999999</v>
      </c>
      <c r="V284" s="616">
        <v>0.73751</v>
      </c>
      <c r="W284" s="330"/>
      <c r="X284" s="331"/>
      <c r="Y284" s="618">
        <v>0.72392000000000001</v>
      </c>
      <c r="Z284" s="332" t="str">
        <f t="shared" si="27"/>
        <v/>
      </c>
      <c r="AA284" s="330"/>
      <c r="AB284" s="618">
        <v>9.8430000000000004E-2</v>
      </c>
      <c r="AC284" s="332" t="str">
        <f t="shared" si="28"/>
        <v/>
      </c>
      <c r="AD284" s="330"/>
      <c r="AE284" s="618">
        <f t="shared" si="29"/>
        <v>0.82235000000000003</v>
      </c>
      <c r="AF284" s="332" t="str">
        <f t="shared" si="30"/>
        <v/>
      </c>
      <c r="AG284" s="330"/>
      <c r="AH284" s="622">
        <v>0.99969520288352842</v>
      </c>
      <c r="AI284" s="622">
        <v>3.0479711647157792E-4</v>
      </c>
      <c r="AK284" s="622">
        <v>0.12152753491184409</v>
      </c>
      <c r="AL284" s="622">
        <v>0</v>
      </c>
    </row>
    <row r="285" spans="1:38" s="79" customFormat="1">
      <c r="B285" s="71" t="s">
        <v>733</v>
      </c>
      <c r="C285" s="616" t="s">
        <v>291</v>
      </c>
      <c r="D285" s="616" t="s">
        <v>291</v>
      </c>
      <c r="E285" s="616">
        <v>0.22004000000000001</v>
      </c>
      <c r="F285" s="616">
        <v>0.20704</v>
      </c>
      <c r="G285" s="616">
        <v>0.19689000000000001</v>
      </c>
      <c r="H285" s="616">
        <v>0.20025000000000001</v>
      </c>
      <c r="I285" s="616">
        <v>0.19647000000000001</v>
      </c>
      <c r="J285" s="616">
        <v>0.19858000000000001</v>
      </c>
      <c r="K285" s="616">
        <v>0.20604</v>
      </c>
      <c r="L285" s="616">
        <v>0.20488000000000001</v>
      </c>
      <c r="M285" s="616">
        <v>0.20734</v>
      </c>
      <c r="N285" s="616">
        <v>0.21817</v>
      </c>
      <c r="O285" s="616">
        <v>0.21457000000000001</v>
      </c>
      <c r="P285" s="616">
        <v>0.21518000000000001</v>
      </c>
      <c r="Q285" s="616">
        <v>0.21264</v>
      </c>
      <c r="R285" s="616">
        <v>0.21314</v>
      </c>
      <c r="S285" s="616">
        <v>0.21378</v>
      </c>
      <c r="T285" s="616">
        <v>0.21092</v>
      </c>
      <c r="U285" s="616">
        <v>0.21987000000000001</v>
      </c>
      <c r="V285" s="616">
        <v>0.21032999999999999</v>
      </c>
      <c r="W285" s="330"/>
      <c r="X285" s="331"/>
      <c r="Y285" s="618">
        <v>0.21360999999999999</v>
      </c>
      <c r="Z285" s="332" t="str">
        <f t="shared" si="27"/>
        <v/>
      </c>
      <c r="AA285" s="330"/>
      <c r="AB285" s="618">
        <v>2.9049999999999999E-2</v>
      </c>
      <c r="AC285" s="332" t="str">
        <f t="shared" si="28"/>
        <v/>
      </c>
      <c r="AD285" s="330"/>
      <c r="AE285" s="618">
        <f t="shared" si="29"/>
        <v>0.24265999999999999</v>
      </c>
      <c r="AF285" s="332" t="str">
        <f t="shared" si="30"/>
        <v/>
      </c>
      <c r="AG285" s="330"/>
      <c r="AH285" s="622">
        <v>0.99865515248414771</v>
      </c>
      <c r="AI285" s="622">
        <v>1.3448475158522877E-3</v>
      </c>
      <c r="AK285" s="622">
        <v>0.16595584279540773</v>
      </c>
      <c r="AL285" s="622">
        <v>0</v>
      </c>
    </row>
    <row r="286" spans="1:38" s="79" customFormat="1">
      <c r="B286" s="71" t="s">
        <v>828</v>
      </c>
      <c r="C286" s="616" t="s">
        <v>291</v>
      </c>
      <c r="D286" s="616" t="s">
        <v>291</v>
      </c>
      <c r="E286" s="616">
        <v>0.79874000000000001</v>
      </c>
      <c r="F286" s="616">
        <v>0.80669000000000002</v>
      </c>
      <c r="G286" s="616">
        <v>0.82040000000000002</v>
      </c>
      <c r="H286" s="616">
        <v>0.81755</v>
      </c>
      <c r="I286" s="616">
        <v>0.80571999999999999</v>
      </c>
      <c r="J286" s="616">
        <v>0.80396999999999996</v>
      </c>
      <c r="K286" s="616">
        <v>0.79937000000000002</v>
      </c>
      <c r="L286" s="616">
        <v>0.81144000000000005</v>
      </c>
      <c r="M286" s="616">
        <v>0.80976999999999999</v>
      </c>
      <c r="N286" s="616">
        <v>0.81767000000000001</v>
      </c>
      <c r="O286" s="616">
        <v>0.80081999999999998</v>
      </c>
      <c r="P286" s="616">
        <v>0.77476999999999996</v>
      </c>
      <c r="Q286" s="616">
        <v>0.79330000000000001</v>
      </c>
      <c r="R286" s="616">
        <v>0.80079</v>
      </c>
      <c r="S286" s="616">
        <v>0.79507000000000005</v>
      </c>
      <c r="T286" s="616">
        <v>0.78141000000000005</v>
      </c>
      <c r="U286" s="616">
        <v>0.79859000000000002</v>
      </c>
      <c r="V286" s="616">
        <v>0.81977999999999995</v>
      </c>
      <c r="W286" s="330"/>
      <c r="X286" s="331"/>
      <c r="Y286" s="618">
        <v>0.79913000000000001</v>
      </c>
      <c r="Z286" s="332" t="str">
        <f t="shared" si="27"/>
        <v/>
      </c>
      <c r="AA286" s="330"/>
      <c r="AB286" s="618">
        <v>0.10866000000000001</v>
      </c>
      <c r="AC286" s="332" t="str">
        <f t="shared" si="28"/>
        <v/>
      </c>
      <c r="AD286" s="330"/>
      <c r="AE286" s="618">
        <f t="shared" si="29"/>
        <v>0.90778999999999999</v>
      </c>
      <c r="AF286" s="332" t="str">
        <f t="shared" si="30"/>
        <v/>
      </c>
      <c r="AG286" s="330"/>
      <c r="AH286" s="622">
        <v>1</v>
      </c>
      <c r="AI286" s="622">
        <v>0</v>
      </c>
      <c r="AK286" s="622">
        <v>0.13860295552651664</v>
      </c>
      <c r="AL286" s="622">
        <v>0</v>
      </c>
    </row>
    <row r="287" spans="1:38" s="79" customFormat="1">
      <c r="B287" s="71" t="s">
        <v>1293</v>
      </c>
      <c r="C287" s="616" t="s">
        <v>291</v>
      </c>
      <c r="D287" s="616" t="s">
        <v>291</v>
      </c>
      <c r="E287" s="616">
        <v>0.39289000000000002</v>
      </c>
      <c r="F287" s="616">
        <v>0.36946000000000001</v>
      </c>
      <c r="G287" s="616">
        <v>0.37191000000000002</v>
      </c>
      <c r="H287" s="616">
        <v>0.36473</v>
      </c>
      <c r="I287" s="616">
        <v>0.39782000000000001</v>
      </c>
      <c r="J287" s="616">
        <v>0.38516</v>
      </c>
      <c r="K287" s="616">
        <v>0.38502999999999998</v>
      </c>
      <c r="L287" s="616">
        <v>0.38361000000000001</v>
      </c>
      <c r="M287" s="616">
        <v>0.38463999999999998</v>
      </c>
      <c r="N287" s="616">
        <v>0.38112000000000001</v>
      </c>
      <c r="O287" s="616">
        <v>0.38584000000000002</v>
      </c>
      <c r="P287" s="616">
        <v>0.39645999999999998</v>
      </c>
      <c r="Q287" s="616">
        <v>0.38308999999999999</v>
      </c>
      <c r="R287" s="616">
        <v>0.39126</v>
      </c>
      <c r="S287" s="616">
        <v>0.39917000000000002</v>
      </c>
      <c r="T287" s="616">
        <v>0.39363999999999999</v>
      </c>
      <c r="U287" s="616">
        <v>0.39861999999999997</v>
      </c>
      <c r="V287" s="616">
        <v>0.38890999999999998</v>
      </c>
      <c r="W287" s="330"/>
      <c r="X287" s="331"/>
      <c r="Y287" s="618">
        <v>0.39432</v>
      </c>
      <c r="Z287" s="332" t="str">
        <f t="shared" si="27"/>
        <v/>
      </c>
      <c r="AA287" s="618">
        <v>5.3620000000000001E-2</v>
      </c>
      <c r="AB287" s="618">
        <v>5.3620000000000001E-2</v>
      </c>
      <c r="AC287" s="332" t="str">
        <f t="shared" si="28"/>
        <v/>
      </c>
      <c r="AD287" s="330"/>
      <c r="AE287" s="618">
        <f t="shared" si="29"/>
        <v>0.44794</v>
      </c>
      <c r="AF287" s="332" t="str">
        <f t="shared" si="30"/>
        <v/>
      </c>
      <c r="AG287" s="330"/>
      <c r="AH287" s="622">
        <v>0.43106747443780397</v>
      </c>
      <c r="AI287" s="622">
        <v>0.56893252556219598</v>
      </c>
      <c r="AK287" s="622">
        <v>0.13937844349900247</v>
      </c>
      <c r="AL287" s="622">
        <v>0.10106794636680985</v>
      </c>
    </row>
    <row r="288" spans="1:38">
      <c r="A288" s="25"/>
      <c r="B288" s="71" t="s">
        <v>637</v>
      </c>
      <c r="C288" s="333"/>
      <c r="D288" s="333"/>
      <c r="E288" s="333"/>
      <c r="F288" s="333"/>
      <c r="G288" s="333"/>
      <c r="H288" s="333"/>
      <c r="I288" s="333"/>
      <c r="J288" s="333"/>
      <c r="K288" s="333"/>
      <c r="L288" s="333"/>
      <c r="M288" s="333"/>
      <c r="N288" s="333"/>
      <c r="O288" s="333"/>
      <c r="P288" s="333"/>
      <c r="Q288" s="333"/>
      <c r="R288" s="333"/>
      <c r="S288" s="333"/>
      <c r="T288" s="333"/>
      <c r="U288" s="333"/>
      <c r="V288" s="334"/>
      <c r="W288" s="330"/>
      <c r="X288" s="344"/>
      <c r="Y288" s="412"/>
      <c r="Z288" s="332">
        <f>SUM(Z254:Z287)</f>
        <v>0</v>
      </c>
      <c r="AA288" s="330"/>
      <c r="AB288" s="343"/>
      <c r="AC288" s="332">
        <f>SUM(AC254:AC287)</f>
        <v>0</v>
      </c>
      <c r="AD288" s="330"/>
      <c r="AE288" s="343"/>
      <c r="AF288" s="332">
        <f>SUM(AF254:AF287)</f>
        <v>0</v>
      </c>
      <c r="AG288" s="330"/>
      <c r="AH288" s="307"/>
      <c r="AI288" s="307"/>
      <c r="AK288" s="307"/>
      <c r="AL288" s="307"/>
    </row>
    <row r="289" spans="1:38">
      <c r="A289" s="25"/>
      <c r="B289" s="71" t="s">
        <v>638</v>
      </c>
      <c r="C289" s="333"/>
      <c r="D289" s="333"/>
      <c r="E289" s="333"/>
      <c r="F289" s="333"/>
      <c r="G289" s="333"/>
      <c r="H289" s="333"/>
      <c r="I289" s="333"/>
      <c r="J289" s="333"/>
      <c r="K289" s="333"/>
      <c r="L289" s="333"/>
      <c r="M289" s="333"/>
      <c r="N289" s="333"/>
      <c r="O289" s="333"/>
      <c r="P289" s="333"/>
      <c r="Q289" s="333"/>
      <c r="R289" s="333"/>
      <c r="S289" s="333"/>
      <c r="T289" s="333"/>
      <c r="U289" s="333"/>
      <c r="V289" s="334"/>
      <c r="W289" s="330"/>
      <c r="X289" s="344"/>
      <c r="Y289" s="412"/>
      <c r="Z289" s="332">
        <f>SUM(Z248,Z288)</f>
        <v>0</v>
      </c>
      <c r="AA289" s="330"/>
      <c r="AB289" s="343"/>
      <c r="AC289" s="332">
        <f>SUM(AC248,AC288)</f>
        <v>0</v>
      </c>
      <c r="AD289" s="330"/>
      <c r="AE289" s="343"/>
      <c r="AF289" s="332">
        <f>SUM(AF248,AF288)</f>
        <v>0</v>
      </c>
      <c r="AG289" s="330"/>
      <c r="AH289" s="335"/>
      <c r="AI289" s="335"/>
      <c r="AJ289" s="335"/>
      <c r="AK289" s="335"/>
      <c r="AL289" s="335"/>
    </row>
    <row r="290" spans="1:38" s="33" customFormat="1" ht="9">
      <c r="B290" s="553"/>
      <c r="C290" s="555"/>
      <c r="D290" s="555"/>
      <c r="E290" s="555"/>
      <c r="F290" s="555"/>
      <c r="G290" s="555"/>
      <c r="H290" s="555"/>
      <c r="I290" s="555"/>
      <c r="J290" s="555"/>
      <c r="K290" s="555"/>
      <c r="L290" s="555"/>
      <c r="M290" s="555"/>
      <c r="N290" s="555"/>
      <c r="O290" s="555"/>
      <c r="P290" s="555"/>
      <c r="Q290" s="555"/>
      <c r="R290" s="555"/>
      <c r="S290" s="555"/>
      <c r="T290" s="555"/>
      <c r="U290" s="555"/>
      <c r="V290" s="555"/>
      <c r="W290" s="420"/>
      <c r="X290" s="555"/>
      <c r="Y290" s="406"/>
      <c r="Z290" s="420"/>
      <c r="AA290" s="420"/>
      <c r="AB290" s="555"/>
      <c r="AC290" s="420"/>
      <c r="AD290" s="420"/>
      <c r="AE290" s="420"/>
      <c r="AF290" s="420"/>
      <c r="AG290" s="420"/>
    </row>
    <row r="291" spans="1:38" ht="12.75" customHeight="1">
      <c r="A291" s="1036" t="s">
        <v>224</v>
      </c>
      <c r="B291" s="1130" t="s">
        <v>1700</v>
      </c>
      <c r="C291" s="1130"/>
      <c r="D291" s="1130"/>
      <c r="E291" s="1130"/>
      <c r="F291" s="1130"/>
      <c r="G291" s="1130"/>
      <c r="H291" s="1130"/>
      <c r="I291" s="1130"/>
      <c r="J291" s="1130"/>
      <c r="K291" s="1130"/>
      <c r="L291" s="1130"/>
      <c r="M291" s="1130"/>
      <c r="N291" s="1130"/>
      <c r="O291" s="1130"/>
      <c r="P291" s="1130"/>
      <c r="Q291" s="1130"/>
      <c r="R291" s="1130"/>
      <c r="S291" s="948"/>
      <c r="T291" s="948"/>
      <c r="U291" s="948"/>
      <c r="V291" s="310"/>
      <c r="W291" s="310"/>
      <c r="X291" s="310"/>
      <c r="Y291" s="414"/>
      <c r="Z291" s="336"/>
      <c r="AA291" s="310"/>
      <c r="AB291" s="310"/>
      <c r="AC291" s="336"/>
      <c r="AD291" s="310"/>
      <c r="AE291" s="336"/>
      <c r="AF291" s="336"/>
      <c r="AG291" s="310"/>
    </row>
    <row r="292" spans="1:38" s="534" customFormat="1">
      <c r="A292" s="1036"/>
      <c r="B292" s="1130"/>
      <c r="C292" s="1130"/>
      <c r="D292" s="1130"/>
      <c r="E292" s="1130"/>
      <c r="F292" s="1130"/>
      <c r="G292" s="1130"/>
      <c r="H292" s="1130"/>
      <c r="I292" s="1130"/>
      <c r="J292" s="1130"/>
      <c r="K292" s="1130"/>
      <c r="L292" s="1130"/>
      <c r="M292" s="1130"/>
      <c r="N292" s="1130"/>
      <c r="O292" s="1130"/>
      <c r="P292" s="1130"/>
      <c r="Q292" s="1130"/>
      <c r="R292" s="1130"/>
      <c r="S292" s="948"/>
      <c r="T292" s="948"/>
      <c r="U292" s="948"/>
      <c r="V292" s="310"/>
      <c r="W292" s="310"/>
      <c r="X292" s="310"/>
      <c r="Y292" s="414"/>
      <c r="Z292" s="336"/>
      <c r="AA292" s="310"/>
      <c r="AB292" s="310"/>
      <c r="AC292" s="336"/>
      <c r="AD292" s="310"/>
      <c r="AE292" s="336"/>
      <c r="AF292" s="336"/>
      <c r="AG292" s="310"/>
    </row>
    <row r="293" spans="1:38" s="214" customFormat="1" ht="5.25" customHeight="1">
      <c r="A293" s="1037"/>
      <c r="B293" s="1130"/>
      <c r="C293" s="1130"/>
      <c r="D293" s="1130"/>
      <c r="E293" s="1130"/>
      <c r="F293" s="1130"/>
      <c r="G293" s="1130"/>
      <c r="H293" s="1130"/>
      <c r="I293" s="1130"/>
      <c r="J293" s="1130"/>
      <c r="K293" s="1130"/>
      <c r="L293" s="1130"/>
      <c r="M293" s="1130"/>
      <c r="N293" s="1130"/>
      <c r="O293" s="1130"/>
      <c r="P293" s="1130"/>
      <c r="Q293" s="1130"/>
      <c r="R293" s="1130"/>
      <c r="S293" s="628"/>
      <c r="T293" s="628"/>
      <c r="U293" s="628"/>
      <c r="V293" s="543"/>
      <c r="W293" s="543"/>
      <c r="X293" s="543"/>
      <c r="Y293" s="544"/>
      <c r="Z293" s="545"/>
      <c r="AA293" s="543"/>
      <c r="AB293" s="543"/>
      <c r="AC293" s="545"/>
      <c r="AD293" s="543"/>
      <c r="AE293" s="545"/>
      <c r="AF293" s="545"/>
      <c r="AG293" s="543"/>
    </row>
    <row r="294" spans="1:38" ht="12.75" customHeight="1">
      <c r="A294" s="1036"/>
      <c r="B294" s="1130" t="s">
        <v>1160</v>
      </c>
      <c r="C294" s="1130"/>
      <c r="D294" s="1130"/>
      <c r="E294" s="1130"/>
      <c r="F294" s="1130"/>
      <c r="G294" s="1130"/>
      <c r="H294" s="1130"/>
      <c r="I294" s="1130"/>
      <c r="J294" s="1130"/>
      <c r="K294" s="1130"/>
      <c r="L294" s="1130"/>
      <c r="M294" s="1130"/>
      <c r="N294" s="1130"/>
      <c r="O294" s="1130"/>
      <c r="P294" s="1130"/>
      <c r="Q294" s="1130"/>
      <c r="R294" s="1130"/>
      <c r="S294" s="959"/>
      <c r="T294" s="959"/>
      <c r="U294" s="959"/>
      <c r="V294" s="310"/>
      <c r="W294" s="310"/>
      <c r="X294" s="310"/>
      <c r="Y294" s="414"/>
      <c r="Z294" s="336"/>
      <c r="AA294" s="310"/>
      <c r="AB294" s="310"/>
      <c r="AC294" s="336"/>
      <c r="AD294" s="310"/>
      <c r="AE294" s="336"/>
      <c r="AF294" s="336"/>
      <c r="AG294" s="310"/>
    </row>
    <row r="295" spans="1:38" ht="12.75" customHeight="1">
      <c r="A295" s="1036"/>
      <c r="B295" s="1130" t="s">
        <v>1161</v>
      </c>
      <c r="C295" s="1130"/>
      <c r="D295" s="1130"/>
      <c r="E295" s="1130"/>
      <c r="F295" s="1130"/>
      <c r="G295" s="1130"/>
      <c r="H295" s="1130"/>
      <c r="I295" s="1130"/>
      <c r="J295" s="1130"/>
      <c r="K295" s="1130"/>
      <c r="L295" s="1130"/>
      <c r="M295" s="1130"/>
      <c r="N295" s="1130"/>
      <c r="O295" s="1130"/>
      <c r="P295" s="1130"/>
      <c r="Q295" s="1130"/>
      <c r="R295" s="1130"/>
      <c r="S295" s="1130"/>
      <c r="T295" s="1130"/>
      <c r="U295" s="1130"/>
      <c r="V295" s="786"/>
      <c r="W295" s="310"/>
      <c r="X295" s="310"/>
      <c r="Y295" s="414"/>
      <c r="Z295" s="336"/>
      <c r="AA295" s="310"/>
      <c r="AB295" s="310"/>
      <c r="AC295" s="336"/>
      <c r="AD295" s="310"/>
      <c r="AE295" s="336"/>
      <c r="AF295" s="336"/>
      <c r="AG295" s="310"/>
    </row>
    <row r="296" spans="1:38" ht="12.75" customHeight="1">
      <c r="A296" s="956" t="s">
        <v>266</v>
      </c>
      <c r="B296" s="1331"/>
      <c r="C296" s="1087"/>
      <c r="D296" s="1087"/>
      <c r="E296" s="1087"/>
      <c r="F296" s="1087"/>
      <c r="G296" s="1087"/>
      <c r="H296" s="1087"/>
      <c r="I296" s="1087"/>
      <c r="J296" s="1087"/>
      <c r="K296" s="1087"/>
      <c r="L296" s="1087"/>
      <c r="M296" s="1087"/>
      <c r="N296" s="1087"/>
      <c r="O296" s="1087"/>
      <c r="P296" s="1087"/>
      <c r="Q296" s="1087"/>
      <c r="R296" s="1087"/>
      <c r="S296" s="948"/>
      <c r="T296" s="948"/>
      <c r="U296" s="948"/>
      <c r="V296" s="310"/>
      <c r="W296" s="310"/>
      <c r="X296" s="310"/>
      <c r="Y296" s="414"/>
      <c r="Z296" s="336"/>
      <c r="AA296" s="310"/>
      <c r="AB296" s="310"/>
      <c r="AC296" s="336"/>
      <c r="AD296" s="310"/>
      <c r="AE296" s="336"/>
      <c r="AF296" s="336"/>
      <c r="AG296" s="310"/>
    </row>
    <row r="297" spans="1:38" ht="12.75" customHeight="1">
      <c r="A297" s="1036"/>
      <c r="B297" s="1057" t="s">
        <v>1686</v>
      </c>
      <c r="C297" s="1057"/>
      <c r="D297" s="1057"/>
      <c r="E297" s="1057"/>
      <c r="F297" s="1057"/>
      <c r="G297" s="1057"/>
      <c r="H297" s="1057"/>
      <c r="I297" s="1057"/>
      <c r="J297" s="1057"/>
      <c r="K297" s="1057"/>
      <c r="L297" s="1057"/>
      <c r="M297" s="1057"/>
      <c r="N297" s="1057"/>
      <c r="O297" s="1057"/>
      <c r="P297" s="1057"/>
      <c r="Q297" s="1057"/>
      <c r="R297" s="1057"/>
      <c r="S297" s="1057"/>
      <c r="T297" s="1057"/>
      <c r="U297" s="948"/>
      <c r="V297" s="310"/>
      <c r="W297" s="310"/>
      <c r="X297" s="310"/>
      <c r="Y297" s="414"/>
      <c r="Z297" s="336"/>
      <c r="AA297" s="310"/>
      <c r="AB297" s="310"/>
      <c r="AC297" s="336"/>
      <c r="AD297" s="310"/>
      <c r="AE297" s="401"/>
      <c r="AF297" s="336"/>
      <c r="AG297" s="310"/>
    </row>
    <row r="298" spans="1:38" s="214" customFormat="1" ht="5.25" customHeight="1">
      <c r="A298" s="1037"/>
      <c r="B298" s="1057"/>
      <c r="C298" s="1057"/>
      <c r="D298" s="1057"/>
      <c r="E298" s="1057"/>
      <c r="F298" s="1057"/>
      <c r="G298" s="1057"/>
      <c r="H298" s="1057"/>
      <c r="I298" s="1057"/>
      <c r="J298" s="1057"/>
      <c r="K298" s="1057"/>
      <c r="L298" s="1057"/>
      <c r="M298" s="1057"/>
      <c r="N298" s="1057"/>
      <c r="O298" s="1057"/>
      <c r="P298" s="1057"/>
      <c r="Q298" s="1057"/>
      <c r="R298" s="1057"/>
      <c r="S298" s="1057"/>
      <c r="T298" s="1057"/>
      <c r="U298" s="628"/>
      <c r="V298" s="543"/>
      <c r="W298" s="543"/>
      <c r="X298" s="543"/>
      <c r="Y298" s="544"/>
      <c r="Z298" s="545"/>
      <c r="AA298" s="543"/>
      <c r="AB298" s="543"/>
      <c r="AC298" s="545"/>
      <c r="AD298" s="543"/>
      <c r="AE298" s="577"/>
      <c r="AF298" s="545"/>
      <c r="AG298" s="543"/>
    </row>
    <row r="299" spans="1:38">
      <c r="A299" s="1038">
        <v>3</v>
      </c>
      <c r="B299" s="1057" t="s">
        <v>1149</v>
      </c>
      <c r="C299" s="1087"/>
      <c r="D299" s="1087"/>
      <c r="E299" s="1087"/>
      <c r="F299" s="1087"/>
      <c r="G299" s="1087"/>
      <c r="H299" s="1087"/>
      <c r="I299" s="1087"/>
      <c r="J299" s="1087"/>
      <c r="K299" s="1087"/>
      <c r="L299" s="1087"/>
      <c r="M299" s="1087"/>
      <c r="N299" s="1087"/>
      <c r="O299" s="1087"/>
      <c r="P299" s="1087"/>
      <c r="Q299" s="1087"/>
      <c r="R299" s="1087"/>
      <c r="S299" s="948"/>
      <c r="T299" s="948"/>
      <c r="U299" s="948"/>
      <c r="V299" s="310"/>
      <c r="W299" s="310"/>
      <c r="X299" s="310"/>
      <c r="Y299" s="414"/>
      <c r="Z299" s="336"/>
      <c r="AA299" s="310"/>
      <c r="AB299" s="310"/>
      <c r="AC299" s="336"/>
      <c r="AD299" s="310"/>
      <c r="AE299" s="336"/>
      <c r="AF299" s="336"/>
      <c r="AG299" s="310"/>
    </row>
    <row r="300" spans="1:38" ht="12.75" customHeight="1">
      <c r="A300" s="1038"/>
      <c r="B300" s="1087" t="s">
        <v>634</v>
      </c>
      <c r="C300" s="1087"/>
      <c r="D300" s="1087"/>
      <c r="E300" s="1087"/>
      <c r="F300" s="1087"/>
      <c r="G300" s="1087"/>
      <c r="H300" s="1087"/>
      <c r="I300" s="1087"/>
      <c r="J300" s="1087"/>
      <c r="K300" s="1087"/>
      <c r="L300" s="1087"/>
      <c r="M300" s="1087"/>
      <c r="N300" s="1087"/>
      <c r="O300" s="1087"/>
      <c r="P300" s="1087"/>
      <c r="Q300" s="1087"/>
      <c r="R300" s="1087"/>
      <c r="S300" s="948"/>
      <c r="T300" s="948"/>
      <c r="U300" s="948"/>
      <c r="V300" s="310"/>
      <c r="W300" s="310"/>
      <c r="X300" s="310"/>
      <c r="Y300" s="414"/>
      <c r="Z300" s="336"/>
      <c r="AA300" s="310"/>
      <c r="AB300" s="310"/>
      <c r="AC300" s="336"/>
      <c r="AD300" s="310"/>
      <c r="AE300" s="336"/>
      <c r="AF300" s="336"/>
      <c r="AG300" s="310"/>
    </row>
    <row r="301" spans="1:38" ht="12.75" customHeight="1">
      <c r="A301" s="956"/>
      <c r="B301" s="1087" t="s">
        <v>726</v>
      </c>
      <c r="C301" s="1087"/>
      <c r="D301" s="1087"/>
      <c r="E301" s="1087"/>
      <c r="F301" s="1087"/>
      <c r="G301" s="1087"/>
      <c r="H301" s="1087"/>
      <c r="I301" s="1087"/>
      <c r="J301" s="1087"/>
      <c r="K301" s="1087"/>
      <c r="L301" s="1087"/>
      <c r="M301" s="1087"/>
      <c r="N301" s="1087"/>
      <c r="O301" s="1087"/>
      <c r="P301" s="1087"/>
      <c r="Q301" s="1087"/>
      <c r="R301" s="1087"/>
      <c r="S301" s="948"/>
      <c r="T301" s="948"/>
      <c r="U301" s="948"/>
      <c r="V301" s="310"/>
      <c r="W301" s="310"/>
      <c r="X301" s="310"/>
      <c r="Y301" s="414"/>
      <c r="Z301" s="336"/>
      <c r="AA301" s="310"/>
      <c r="AB301" s="310"/>
      <c r="AC301" s="336"/>
      <c r="AD301" s="310"/>
      <c r="AE301" s="336"/>
      <c r="AF301" s="336"/>
      <c r="AG301" s="310"/>
    </row>
    <row r="302" spans="1:38">
      <c r="A302" s="956"/>
      <c r="B302" s="1282" t="s">
        <v>1300</v>
      </c>
      <c r="C302" s="1309"/>
      <c r="D302" s="1309"/>
      <c r="E302" s="1309"/>
      <c r="F302" s="1309"/>
      <c r="G302" s="1309"/>
      <c r="H302" s="1309"/>
      <c r="I302" s="1309"/>
      <c r="J302" s="1309"/>
      <c r="K302" s="1309"/>
      <c r="L302" s="1309"/>
      <c r="M302" s="1309"/>
      <c r="N302" s="1309"/>
      <c r="O302" s="1309"/>
      <c r="P302" s="1309"/>
      <c r="Q302" s="1309"/>
      <c r="R302" s="1309"/>
      <c r="S302" s="535"/>
      <c r="T302" s="535"/>
      <c r="U302" s="535"/>
      <c r="Z302" s="336"/>
      <c r="AC302" s="336"/>
      <c r="AE302" s="336"/>
      <c r="AF302" s="336"/>
    </row>
    <row r="303" spans="1:38">
      <c r="A303" s="1038">
        <v>4</v>
      </c>
      <c r="B303" s="1332" t="s">
        <v>1129</v>
      </c>
      <c r="C303" s="1332"/>
      <c r="D303" s="1332"/>
      <c r="E303" s="1332"/>
      <c r="F303" s="1332"/>
      <c r="G303" s="1332"/>
      <c r="H303" s="1332"/>
      <c r="I303" s="1332"/>
      <c r="J303" s="1332"/>
      <c r="K303" s="1332"/>
      <c r="L303" s="1332"/>
      <c r="M303" s="1332"/>
      <c r="N303" s="1332"/>
      <c r="O303" s="1332"/>
      <c r="P303" s="1332"/>
      <c r="Q303" s="1332"/>
      <c r="R303" s="1332"/>
      <c r="Z303" s="336"/>
      <c r="AC303" s="336"/>
      <c r="AE303" s="336"/>
      <c r="AF303" s="336"/>
    </row>
    <row r="304" spans="1:38">
      <c r="A304" s="534"/>
      <c r="B304" s="1332"/>
      <c r="C304" s="1332"/>
      <c r="D304" s="1332"/>
      <c r="E304" s="1332"/>
      <c r="F304" s="1332"/>
      <c r="G304" s="1332"/>
      <c r="H304" s="1332"/>
      <c r="I304" s="1332"/>
      <c r="J304" s="1332"/>
      <c r="K304" s="1332"/>
      <c r="L304" s="1332"/>
      <c r="M304" s="1332"/>
      <c r="N304" s="1332"/>
      <c r="O304" s="1332"/>
      <c r="P304" s="1332"/>
      <c r="Q304" s="1332"/>
      <c r="R304" s="1332"/>
      <c r="Z304" s="336"/>
      <c r="AC304" s="336"/>
      <c r="AE304" s="336"/>
      <c r="AF304" s="336"/>
    </row>
    <row r="305" spans="1:32">
      <c r="A305" s="534"/>
      <c r="Z305" s="336"/>
      <c r="AC305" s="336"/>
      <c r="AE305" s="336"/>
      <c r="AF305" s="336"/>
    </row>
    <row r="306" spans="1:32">
      <c r="A306" s="534"/>
      <c r="Z306" s="336"/>
      <c r="AC306" s="336"/>
      <c r="AE306" s="336"/>
      <c r="AF306" s="336"/>
    </row>
    <row r="307" spans="1:32">
      <c r="Z307" s="336"/>
      <c r="AC307" s="336"/>
      <c r="AE307" s="336"/>
      <c r="AF307" s="336"/>
    </row>
    <row r="308" spans="1:32">
      <c r="Z308" s="336"/>
      <c r="AC308" s="336"/>
      <c r="AE308" s="336"/>
      <c r="AF308" s="336"/>
    </row>
    <row r="309" spans="1:32">
      <c r="Z309" s="336"/>
      <c r="AC309" s="336"/>
      <c r="AE309" s="336"/>
      <c r="AF309" s="336"/>
    </row>
    <row r="310" spans="1:32">
      <c r="Z310" s="336"/>
      <c r="AC310" s="336"/>
      <c r="AE310" s="336"/>
      <c r="AF310" s="336"/>
    </row>
    <row r="311" spans="1:32">
      <c r="Z311" s="336"/>
      <c r="AC311" s="336"/>
      <c r="AE311" s="336"/>
      <c r="AF311" s="336"/>
    </row>
    <row r="312" spans="1:32">
      <c r="Z312" s="336"/>
      <c r="AC312" s="336"/>
      <c r="AE312" s="336"/>
      <c r="AF312" s="336"/>
    </row>
    <row r="313" spans="1:32">
      <c r="Z313" s="336"/>
      <c r="AC313" s="336"/>
      <c r="AE313" s="336"/>
      <c r="AF313" s="336"/>
    </row>
    <row r="314" spans="1:32">
      <c r="Z314" s="336"/>
      <c r="AC314" s="336"/>
      <c r="AE314" s="336"/>
      <c r="AF314" s="336"/>
    </row>
    <row r="315" spans="1:32">
      <c r="Z315" s="336"/>
      <c r="AC315" s="336"/>
      <c r="AE315" s="336"/>
      <c r="AF315" s="336"/>
    </row>
    <row r="316" spans="1:32">
      <c r="Z316" s="336"/>
      <c r="AC316" s="336"/>
      <c r="AE316" s="336"/>
      <c r="AF316" s="336"/>
    </row>
    <row r="317" spans="1:32">
      <c r="Z317" s="336"/>
      <c r="AC317" s="336"/>
      <c r="AE317" s="336"/>
      <c r="AF317" s="336"/>
    </row>
    <row r="318" spans="1:32">
      <c r="Z318" s="336"/>
      <c r="AC318" s="336"/>
      <c r="AE318" s="336"/>
      <c r="AF318" s="336"/>
    </row>
    <row r="319" spans="1:32">
      <c r="Z319" s="336"/>
      <c r="AC319" s="336"/>
      <c r="AE319" s="336"/>
      <c r="AF319" s="336"/>
    </row>
    <row r="320" spans="1:32">
      <c r="Z320" s="336"/>
      <c r="AC320" s="336"/>
      <c r="AE320" s="336"/>
      <c r="AF320" s="336"/>
    </row>
    <row r="321" spans="26:32">
      <c r="Z321" s="336"/>
      <c r="AC321" s="336"/>
      <c r="AE321" s="336"/>
      <c r="AF321" s="336"/>
    </row>
    <row r="322" spans="26:32">
      <c r="Z322" s="336"/>
      <c r="AC322" s="336"/>
      <c r="AE322" s="336"/>
      <c r="AF322" s="336"/>
    </row>
    <row r="323" spans="26:32">
      <c r="Z323" s="336"/>
      <c r="AC323" s="336"/>
      <c r="AE323" s="336"/>
      <c r="AF323" s="336"/>
    </row>
    <row r="324" spans="26:32">
      <c r="Z324" s="336"/>
      <c r="AC324" s="336"/>
      <c r="AE324" s="336"/>
      <c r="AF324" s="336"/>
    </row>
    <row r="325" spans="26:32">
      <c r="Z325" s="336"/>
      <c r="AC325" s="336"/>
      <c r="AE325" s="336"/>
      <c r="AF325" s="336"/>
    </row>
    <row r="326" spans="26:32">
      <c r="Z326" s="336"/>
      <c r="AC326" s="336"/>
      <c r="AE326" s="336"/>
      <c r="AF326" s="336"/>
    </row>
    <row r="327" spans="26:32">
      <c r="Z327" s="336"/>
      <c r="AC327" s="336"/>
      <c r="AE327" s="336"/>
      <c r="AF327" s="336"/>
    </row>
    <row r="328" spans="26:32">
      <c r="Z328" s="336"/>
      <c r="AC328" s="336"/>
      <c r="AE328" s="336"/>
      <c r="AF328" s="336"/>
    </row>
    <row r="329" spans="26:32">
      <c r="Z329" s="336"/>
      <c r="AC329" s="336"/>
      <c r="AE329" s="336"/>
      <c r="AF329" s="336"/>
    </row>
    <row r="330" spans="26:32">
      <c r="Z330" s="336"/>
      <c r="AC330" s="336"/>
      <c r="AE330" s="336"/>
      <c r="AF330" s="336"/>
    </row>
    <row r="331" spans="26:32">
      <c r="Z331" s="336"/>
      <c r="AC331" s="336"/>
      <c r="AE331" s="336"/>
      <c r="AF331" s="336"/>
    </row>
    <row r="332" spans="26:32">
      <c r="Z332" s="336"/>
      <c r="AC332" s="336"/>
      <c r="AE332" s="336"/>
      <c r="AF332" s="336"/>
    </row>
    <row r="333" spans="26:32">
      <c r="Z333" s="336"/>
      <c r="AC333" s="336"/>
      <c r="AE333" s="336"/>
      <c r="AF333" s="336"/>
    </row>
    <row r="334" spans="26:32">
      <c r="Z334" s="336"/>
      <c r="AC334" s="336"/>
      <c r="AE334" s="336"/>
      <c r="AF334" s="336"/>
    </row>
    <row r="335" spans="26:32">
      <c r="Z335" s="336"/>
      <c r="AC335" s="336"/>
      <c r="AE335" s="336"/>
      <c r="AF335" s="336"/>
    </row>
    <row r="336" spans="26:32">
      <c r="Z336" s="336"/>
      <c r="AC336" s="336"/>
      <c r="AE336" s="336"/>
      <c r="AF336" s="336"/>
    </row>
    <row r="337" spans="26:32">
      <c r="Z337" s="336"/>
      <c r="AC337" s="336"/>
      <c r="AE337" s="336"/>
      <c r="AF337" s="336"/>
    </row>
    <row r="338" spans="26:32">
      <c r="Z338" s="336"/>
      <c r="AC338" s="336"/>
      <c r="AE338" s="336"/>
      <c r="AF338" s="336"/>
    </row>
    <row r="339" spans="26:32">
      <c r="Z339" s="336"/>
      <c r="AC339" s="336"/>
      <c r="AE339" s="336"/>
      <c r="AF339" s="336"/>
    </row>
    <row r="340" spans="26:32">
      <c r="Z340" s="336"/>
      <c r="AC340" s="336"/>
      <c r="AE340" s="336"/>
      <c r="AF340" s="336"/>
    </row>
    <row r="341" spans="26:32">
      <c r="Z341" s="336"/>
      <c r="AC341" s="336"/>
      <c r="AE341" s="336"/>
      <c r="AF341" s="336"/>
    </row>
    <row r="342" spans="26:32">
      <c r="Z342" s="336"/>
      <c r="AC342" s="336"/>
      <c r="AE342" s="336"/>
      <c r="AF342" s="336"/>
    </row>
    <row r="343" spans="26:32">
      <c r="Z343" s="336"/>
      <c r="AC343" s="336"/>
      <c r="AE343" s="336"/>
      <c r="AF343" s="336"/>
    </row>
    <row r="344" spans="26:32">
      <c r="Z344" s="336"/>
      <c r="AC344" s="336"/>
      <c r="AE344" s="336"/>
      <c r="AF344" s="336"/>
    </row>
    <row r="345" spans="26:32">
      <c r="Z345" s="336"/>
      <c r="AC345" s="336"/>
      <c r="AE345" s="336"/>
      <c r="AF345" s="336"/>
    </row>
    <row r="346" spans="26:32">
      <c r="Z346" s="336"/>
      <c r="AC346" s="336"/>
      <c r="AE346" s="336"/>
      <c r="AF346" s="336"/>
    </row>
    <row r="347" spans="26:32">
      <c r="Z347" s="336"/>
      <c r="AC347" s="336"/>
      <c r="AE347" s="336"/>
      <c r="AF347" s="336"/>
    </row>
    <row r="348" spans="26:32">
      <c r="Z348" s="336"/>
      <c r="AC348" s="336"/>
      <c r="AE348" s="336"/>
      <c r="AF348" s="336"/>
    </row>
    <row r="349" spans="26:32">
      <c r="Z349" s="336"/>
      <c r="AC349" s="336"/>
      <c r="AE349" s="336"/>
      <c r="AF349" s="336"/>
    </row>
    <row r="350" spans="26:32">
      <c r="Z350" s="336"/>
      <c r="AC350" s="336"/>
      <c r="AE350" s="336"/>
      <c r="AF350" s="336"/>
    </row>
    <row r="351" spans="26:32">
      <c r="Z351" s="336"/>
      <c r="AC351" s="336"/>
      <c r="AE351" s="336"/>
      <c r="AF351" s="336"/>
    </row>
    <row r="352" spans="26:32">
      <c r="Z352" s="336"/>
      <c r="AC352" s="336"/>
      <c r="AE352" s="336"/>
      <c r="AF352" s="336"/>
    </row>
    <row r="353" spans="26:32">
      <c r="Z353" s="336"/>
      <c r="AC353" s="336"/>
      <c r="AE353" s="336"/>
      <c r="AF353" s="336"/>
    </row>
    <row r="354" spans="26:32">
      <c r="Z354" s="336"/>
      <c r="AC354" s="336"/>
      <c r="AE354" s="336"/>
      <c r="AF354" s="336"/>
    </row>
    <row r="355" spans="26:32">
      <c r="Z355" s="336"/>
      <c r="AC355" s="336"/>
      <c r="AE355" s="336"/>
      <c r="AF355" s="336"/>
    </row>
    <row r="356" spans="26:32">
      <c r="Z356" s="336"/>
      <c r="AC356" s="336"/>
      <c r="AE356" s="336"/>
      <c r="AF356" s="336"/>
    </row>
    <row r="357" spans="26:32">
      <c r="Z357" s="336"/>
      <c r="AC357" s="336"/>
      <c r="AE357" s="336"/>
      <c r="AF357" s="336"/>
    </row>
    <row r="358" spans="26:32">
      <c r="Z358" s="336"/>
      <c r="AC358" s="336"/>
      <c r="AE358" s="336"/>
      <c r="AF358" s="336"/>
    </row>
    <row r="359" spans="26:32">
      <c r="Z359" s="336"/>
      <c r="AC359" s="336"/>
      <c r="AE359" s="336"/>
      <c r="AF359" s="336"/>
    </row>
    <row r="360" spans="26:32">
      <c r="Z360" s="336"/>
      <c r="AC360" s="336"/>
      <c r="AE360" s="336"/>
      <c r="AF360" s="336"/>
    </row>
    <row r="361" spans="26:32">
      <c r="Z361" s="336"/>
      <c r="AC361" s="336"/>
      <c r="AE361" s="336"/>
      <c r="AF361" s="336"/>
    </row>
    <row r="362" spans="26:32">
      <c r="Z362" s="336"/>
      <c r="AC362" s="336"/>
      <c r="AE362" s="336"/>
      <c r="AF362" s="336"/>
    </row>
    <row r="363" spans="26:32">
      <c r="Z363" s="336"/>
      <c r="AC363" s="336"/>
      <c r="AE363" s="336"/>
      <c r="AF363" s="336"/>
    </row>
    <row r="364" spans="26:32">
      <c r="Z364" s="336"/>
      <c r="AC364" s="336"/>
      <c r="AE364" s="336"/>
      <c r="AF364" s="336"/>
    </row>
    <row r="365" spans="26:32">
      <c r="Z365" s="336"/>
      <c r="AC365" s="336"/>
      <c r="AE365" s="336"/>
      <c r="AF365" s="336"/>
    </row>
    <row r="366" spans="26:32">
      <c r="Z366" s="336"/>
      <c r="AC366" s="336"/>
      <c r="AE366" s="336"/>
      <c r="AF366" s="336"/>
    </row>
    <row r="367" spans="26:32">
      <c r="Z367" s="336"/>
      <c r="AC367" s="336"/>
      <c r="AE367" s="336"/>
      <c r="AF367" s="336"/>
    </row>
    <row r="368" spans="26:32">
      <c r="Z368" s="336"/>
      <c r="AC368" s="336"/>
      <c r="AE368" s="336"/>
      <c r="AF368" s="336"/>
    </row>
    <row r="369" spans="26:32">
      <c r="Z369" s="336"/>
      <c r="AC369" s="336"/>
      <c r="AE369" s="336"/>
      <c r="AF369" s="336"/>
    </row>
    <row r="370" spans="26:32">
      <c r="Z370" s="336"/>
      <c r="AC370" s="336"/>
      <c r="AE370" s="336"/>
      <c r="AF370" s="336"/>
    </row>
    <row r="371" spans="26:32">
      <c r="Z371" s="336"/>
      <c r="AC371" s="336"/>
      <c r="AE371" s="336"/>
      <c r="AF371" s="336"/>
    </row>
    <row r="372" spans="26:32">
      <c r="Z372" s="336"/>
      <c r="AC372" s="336"/>
      <c r="AE372" s="336"/>
      <c r="AF372" s="336"/>
    </row>
    <row r="373" spans="26:32">
      <c r="Z373" s="336"/>
      <c r="AC373" s="336"/>
      <c r="AE373" s="336"/>
      <c r="AF373" s="336"/>
    </row>
    <row r="374" spans="26:32">
      <c r="Z374" s="336"/>
      <c r="AC374" s="336"/>
      <c r="AE374" s="336"/>
      <c r="AF374" s="336"/>
    </row>
    <row r="375" spans="26:32">
      <c r="Z375" s="336"/>
      <c r="AC375" s="336"/>
      <c r="AE375" s="336"/>
      <c r="AF375" s="336"/>
    </row>
    <row r="376" spans="26:32">
      <c r="Z376" s="336"/>
      <c r="AC376" s="336"/>
      <c r="AF376" s="336"/>
    </row>
    <row r="377" spans="26:32">
      <c r="Z377" s="336"/>
      <c r="AC377" s="336"/>
      <c r="AF377" s="336"/>
    </row>
    <row r="378" spans="26:32">
      <c r="Z378" s="336"/>
      <c r="AC378" s="336"/>
      <c r="AF378" s="336"/>
    </row>
    <row r="379" spans="26:32">
      <c r="Z379" s="336"/>
      <c r="AC379" s="336"/>
      <c r="AF379" s="336"/>
    </row>
    <row r="380" spans="26:32">
      <c r="Z380" s="336"/>
      <c r="AC380" s="336"/>
      <c r="AF380" s="336"/>
    </row>
    <row r="381" spans="26:32">
      <c r="Z381" s="336"/>
      <c r="AC381" s="336"/>
      <c r="AF381" s="336"/>
    </row>
    <row r="382" spans="26:32">
      <c r="Z382" s="336"/>
      <c r="AC382" s="336"/>
      <c r="AF382" s="336"/>
    </row>
    <row r="383" spans="26:32">
      <c r="Z383" s="336"/>
      <c r="AC383" s="336"/>
      <c r="AF383" s="336"/>
    </row>
    <row r="384" spans="26:32">
      <c r="Z384" s="336"/>
      <c r="AC384" s="336"/>
      <c r="AF384" s="336"/>
    </row>
    <row r="385" spans="26:32">
      <c r="Z385" s="336"/>
      <c r="AC385" s="336"/>
      <c r="AF385" s="336"/>
    </row>
    <row r="386" spans="26:32">
      <c r="Z386" s="336"/>
      <c r="AC386" s="336"/>
      <c r="AF386" s="336"/>
    </row>
    <row r="387" spans="26:32">
      <c r="Z387" s="336"/>
      <c r="AC387" s="336"/>
      <c r="AF387" s="336"/>
    </row>
    <row r="388" spans="26:32">
      <c r="Z388" s="336"/>
      <c r="AC388" s="336"/>
      <c r="AF388" s="336"/>
    </row>
    <row r="389" spans="26:32">
      <c r="Z389" s="336"/>
      <c r="AC389" s="336"/>
      <c r="AF389" s="336"/>
    </row>
    <row r="390" spans="26:32">
      <c r="Z390" s="336"/>
      <c r="AC390" s="336"/>
      <c r="AF390" s="336"/>
    </row>
    <row r="391" spans="26:32">
      <c r="Z391" s="336"/>
      <c r="AC391" s="336"/>
      <c r="AF391" s="336"/>
    </row>
    <row r="392" spans="26:32">
      <c r="Z392" s="336"/>
      <c r="AC392" s="336"/>
      <c r="AF392" s="336"/>
    </row>
    <row r="393" spans="26:32">
      <c r="Z393" s="336"/>
      <c r="AC393" s="336"/>
      <c r="AF393" s="336"/>
    </row>
    <row r="394" spans="26:32">
      <c r="Z394" s="336"/>
      <c r="AC394" s="336"/>
      <c r="AF394" s="336"/>
    </row>
    <row r="395" spans="26:32">
      <c r="Z395" s="336"/>
      <c r="AC395" s="336"/>
      <c r="AF395" s="336"/>
    </row>
    <row r="396" spans="26:32">
      <c r="Z396" s="336"/>
      <c r="AC396" s="336"/>
      <c r="AF396" s="336"/>
    </row>
    <row r="397" spans="26:32">
      <c r="Z397" s="336"/>
      <c r="AC397" s="336"/>
      <c r="AF397" s="336"/>
    </row>
    <row r="398" spans="26:32">
      <c r="Z398" s="336"/>
      <c r="AC398" s="336"/>
      <c r="AF398" s="336"/>
    </row>
    <row r="399" spans="26:32">
      <c r="Z399" s="336"/>
      <c r="AC399" s="336"/>
      <c r="AF399" s="336"/>
    </row>
    <row r="400" spans="26:32">
      <c r="Z400" s="336"/>
      <c r="AC400" s="336"/>
      <c r="AF400" s="336"/>
    </row>
    <row r="401" spans="26:32">
      <c r="Z401" s="336"/>
      <c r="AC401" s="336"/>
      <c r="AF401" s="336"/>
    </row>
    <row r="402" spans="26:32">
      <c r="Z402" s="336"/>
      <c r="AC402" s="336"/>
      <c r="AF402" s="336"/>
    </row>
    <row r="403" spans="26:32">
      <c r="Z403" s="336"/>
      <c r="AC403" s="336"/>
      <c r="AF403" s="336"/>
    </row>
    <row r="404" spans="26:32">
      <c r="Z404" s="336"/>
      <c r="AC404" s="336"/>
      <c r="AF404" s="336"/>
    </row>
    <row r="405" spans="26:32">
      <c r="Z405" s="336"/>
      <c r="AC405" s="336"/>
      <c r="AF405" s="336"/>
    </row>
    <row r="406" spans="26:32">
      <c r="Z406" s="336"/>
      <c r="AC406" s="336"/>
      <c r="AF406" s="336"/>
    </row>
    <row r="407" spans="26:32">
      <c r="Z407" s="336"/>
      <c r="AC407" s="336"/>
      <c r="AF407" s="336"/>
    </row>
    <row r="408" spans="26:32">
      <c r="Z408" s="336"/>
      <c r="AC408" s="336"/>
      <c r="AF408" s="336"/>
    </row>
    <row r="409" spans="26:32">
      <c r="Z409" s="336"/>
      <c r="AC409" s="336"/>
      <c r="AF409" s="336"/>
    </row>
    <row r="410" spans="26:32">
      <c r="Z410" s="336"/>
      <c r="AC410" s="336"/>
      <c r="AF410" s="336"/>
    </row>
    <row r="411" spans="26:32">
      <c r="Z411" s="336"/>
      <c r="AC411" s="336"/>
      <c r="AF411" s="336"/>
    </row>
    <row r="412" spans="26:32">
      <c r="Z412" s="336"/>
      <c r="AC412" s="336"/>
      <c r="AF412" s="336"/>
    </row>
    <row r="413" spans="26:32">
      <c r="Z413" s="336"/>
      <c r="AC413" s="336"/>
      <c r="AF413" s="336"/>
    </row>
    <row r="414" spans="26:32">
      <c r="Z414" s="336"/>
      <c r="AC414" s="336"/>
      <c r="AF414" s="336"/>
    </row>
    <row r="415" spans="26:32">
      <c r="Z415" s="336"/>
      <c r="AC415" s="336"/>
      <c r="AF415" s="336"/>
    </row>
    <row r="416" spans="26:32">
      <c r="Z416" s="336"/>
      <c r="AC416" s="336"/>
      <c r="AF416" s="336"/>
    </row>
    <row r="417" spans="26:32">
      <c r="Z417" s="336"/>
      <c r="AC417" s="336"/>
      <c r="AF417" s="336"/>
    </row>
    <row r="418" spans="26:32">
      <c r="Z418" s="336"/>
      <c r="AC418" s="336"/>
      <c r="AF418" s="336"/>
    </row>
    <row r="419" spans="26:32">
      <c r="Z419" s="336"/>
      <c r="AC419" s="336"/>
      <c r="AF419" s="336"/>
    </row>
    <row r="420" spans="26:32">
      <c r="Z420" s="336"/>
      <c r="AC420" s="336"/>
      <c r="AF420" s="336"/>
    </row>
    <row r="421" spans="26:32">
      <c r="Z421" s="336"/>
      <c r="AC421" s="336"/>
      <c r="AF421" s="336"/>
    </row>
    <row r="422" spans="26:32">
      <c r="Z422" s="336"/>
      <c r="AC422" s="336"/>
      <c r="AF422" s="336"/>
    </row>
    <row r="423" spans="26:32">
      <c r="Z423" s="336"/>
      <c r="AC423" s="336"/>
      <c r="AF423" s="336"/>
    </row>
    <row r="424" spans="26:32">
      <c r="Z424" s="336"/>
      <c r="AC424" s="336"/>
      <c r="AF424" s="336"/>
    </row>
    <row r="425" spans="26:32">
      <c r="Z425" s="336"/>
      <c r="AC425" s="336"/>
      <c r="AF425" s="336"/>
    </row>
    <row r="426" spans="26:32">
      <c r="Z426" s="336"/>
      <c r="AC426" s="336"/>
      <c r="AF426" s="336"/>
    </row>
    <row r="427" spans="26:32">
      <c r="Z427" s="336"/>
      <c r="AC427" s="336"/>
      <c r="AF427" s="336"/>
    </row>
    <row r="428" spans="26:32">
      <c r="Z428" s="336"/>
      <c r="AC428" s="336"/>
      <c r="AF428" s="336"/>
    </row>
  </sheetData>
  <sheetProtection password="DD98" sheet="1" objects="1" scenarios="1"/>
  <mergeCells count="103">
    <mergeCell ref="B214:R214"/>
    <mergeCell ref="B42:E42"/>
    <mergeCell ref="B32:R32"/>
    <mergeCell ref="B17:R17"/>
    <mergeCell ref="B8:D8"/>
    <mergeCell ref="B10:R10"/>
    <mergeCell ref="B12:R12"/>
    <mergeCell ref="B14:R15"/>
    <mergeCell ref="B25:R25"/>
    <mergeCell ref="B29:R30"/>
    <mergeCell ref="B23:R23"/>
    <mergeCell ref="A250:A251"/>
    <mergeCell ref="B4:R6"/>
    <mergeCell ref="B208:R208"/>
    <mergeCell ref="B47:S47"/>
    <mergeCell ref="B128:R128"/>
    <mergeCell ref="A164:A165"/>
    <mergeCell ref="A79:A80"/>
    <mergeCell ref="B132:S132"/>
    <mergeCell ref="B165:S165"/>
    <mergeCell ref="B34:E34"/>
    <mergeCell ref="B44:R44"/>
    <mergeCell ref="B211:T212"/>
    <mergeCell ref="B126:T127"/>
    <mergeCell ref="B209:U209"/>
    <mergeCell ref="B124:U124"/>
    <mergeCell ref="B49:V49"/>
    <mergeCell ref="B82:V82"/>
    <mergeCell ref="B134:V134"/>
    <mergeCell ref="B210:R210"/>
    <mergeCell ref="B295:U295"/>
    <mergeCell ref="B129:R129"/>
    <mergeCell ref="B303:R304"/>
    <mergeCell ref="B302:R302"/>
    <mergeCell ref="B253:V253"/>
    <mergeCell ref="B220:V220"/>
    <mergeCell ref="B167:V167"/>
    <mergeCell ref="B294:R294"/>
    <mergeCell ref="B215:R215"/>
    <mergeCell ref="B213:R213"/>
    <mergeCell ref="AK165:AL165"/>
    <mergeCell ref="Y164:Z164"/>
    <mergeCell ref="AB164:AC164"/>
    <mergeCell ref="AE164:AF164"/>
    <mergeCell ref="B296:R296"/>
    <mergeCell ref="B301:R301"/>
    <mergeCell ref="B299:R299"/>
    <mergeCell ref="B300:R300"/>
    <mergeCell ref="B291:R293"/>
    <mergeCell ref="B297:T298"/>
    <mergeCell ref="AK80:AL80"/>
    <mergeCell ref="B218:S218"/>
    <mergeCell ref="AK218:AL218"/>
    <mergeCell ref="AH218:AI218"/>
    <mergeCell ref="AH47:AI47"/>
    <mergeCell ref="AK47:AL47"/>
    <mergeCell ref="B205:R207"/>
    <mergeCell ref="B120:R122"/>
    <mergeCell ref="AH132:AI132"/>
    <mergeCell ref="AH165:AI165"/>
    <mergeCell ref="B35:R38"/>
    <mergeCell ref="B39:R40"/>
    <mergeCell ref="AK251:AL251"/>
    <mergeCell ref="B80:S80"/>
    <mergeCell ref="AH80:AI80"/>
    <mergeCell ref="B251:S251"/>
    <mergeCell ref="AH251:AI251"/>
    <mergeCell ref="AK132:AL132"/>
    <mergeCell ref="B125:R125"/>
    <mergeCell ref="B123:R123"/>
    <mergeCell ref="AB80:AC80"/>
    <mergeCell ref="AE80:AF80"/>
    <mergeCell ref="AE47:AF47"/>
    <mergeCell ref="AB47:AC47"/>
    <mergeCell ref="Y47:Z47"/>
    <mergeCell ref="Y131:Z131"/>
    <mergeCell ref="AB131:AC131"/>
    <mergeCell ref="AE131:AF131"/>
    <mergeCell ref="Y132:Z132"/>
    <mergeCell ref="AB132:AC132"/>
    <mergeCell ref="AE132:AF132"/>
    <mergeCell ref="Y46:Z46"/>
    <mergeCell ref="AB46:AC46"/>
    <mergeCell ref="AE46:AF46"/>
    <mergeCell ref="Y79:Z79"/>
    <mergeCell ref="AB79:AC79"/>
    <mergeCell ref="AE79:AF79"/>
    <mergeCell ref="Y80:Z80"/>
    <mergeCell ref="Y165:Z165"/>
    <mergeCell ref="AB165:AC165"/>
    <mergeCell ref="AE165:AF165"/>
    <mergeCell ref="Y217:Z217"/>
    <mergeCell ref="Y218:Z218"/>
    <mergeCell ref="AB217:AC217"/>
    <mergeCell ref="AB218:AC218"/>
    <mergeCell ref="AE218:AF218"/>
    <mergeCell ref="AE217:AF217"/>
    <mergeCell ref="Y250:Z250"/>
    <mergeCell ref="Y251:Z251"/>
    <mergeCell ref="AB251:AC251"/>
    <mergeCell ref="AB250:AC250"/>
    <mergeCell ref="AE251:AF251"/>
    <mergeCell ref="AE250:AF250"/>
  </mergeCells>
  <phoneticPr fontId="26" type="noConversion"/>
  <hyperlinks>
    <hyperlink ref="B44:R44" r:id="rId1" display="For further explanation on how these emission factors have derived, please refer to the GHG conversion factor methodology paper available here: http://www.defra.gov.uk/environment/economy/business-efficiency/reporting/"/>
    <hyperlink ref="B120:R122" r:id="rId2" display="Emission factor data is from the International Energy Agency (IEA) Data Services, 2011 for &quot;CO2 Emissions per kWh from electricity and heat generation&quot; and mainly sourced from the GHG Protocol website, http://www.ghgprotocol.org/calculation-tools"/>
    <hyperlink ref="B123:R123" r:id="rId3" display="Data on the proportion of electricity and heat is sourced from the IEA website at:  http://www.iea.org/Textbase/stats/prodresult.asp?PRODUCT=Electricity/Heat"/>
    <hyperlink ref="B124:R124" display="Data on losses in distribution of electricity and heat is calculated from country energy balances available at the IEA website at: http://www.iea.org/Textbase/stats/prodresult.asp?PRODUCT=Balances"/>
    <hyperlink ref="B29:R30" r:id="rId4" display="Emission factor data is from the International Energy Agency (IEA) Data Services, 2011 for &quot;CO2 Emissions per kWh from electricity and heat generation&quot; and mainly sourced from the GHG Protocol website, http://www.ghgprotocol.org/calculation-tools."/>
    <hyperlink ref="B205:R207" r:id="rId5" display="Emission factor data is from the International Energy Agency (IEA) Data Services, 2011 for &quot;CO2 Emissions per kWh from electricity and heat generation&quot; and mainly sourced from the GHG Protocol website, http://www.ghgprotocol.org/calculation-tools."/>
    <hyperlink ref="B124:U124" r:id="rId6" display="Data on losses in distribution of electricity and heat is calculated from country energy balances available at the IEA website at: http://www.iea.org/Textbase/stats/prodresult.asp?PRODUCT=Balances"/>
    <hyperlink ref="B208:R208" r:id="rId7" display="Data on the proportion of electricity and heat is sourced from the IEA website at:  http://www.iea.org/Textbase/stats/prodresult.asp?PRODUCT=Electricity/Heat"/>
    <hyperlink ref="B209:R209" display="Data on losses in distribution of electricity and heat is calculated from country energy balances available at the IEA website at: http://www.iea.org/Textbase/stats/prodresult.asp?PRODUCT=Balances"/>
    <hyperlink ref="B209:U209" r:id="rId8" display="Data on losses in distribution of electricity and heat is calculated from country energy balances available at the IEA website at: http://www.iea.org/Textbase/stats/prodresult.asp?PRODUCT=Balances"/>
    <hyperlink ref="B291:R293" r:id="rId9" display="Emission factor data is from the International Energy Agency (IEA) Data Services, 2011 for &quot;CO2 Emissions per kWh from electricity and heat generation&quot; and mainly sourced from the GHG Protocol website, http://www.ghgprotocol.org/calculation-tools."/>
    <hyperlink ref="B294:R294" r:id="rId10" display="Data on the proportion of electricity and heat is sourced from the IEA website at:  http://www.iea.org/Textbase/stats/prodresult.asp?PRODUCT=Electricity/Heat"/>
    <hyperlink ref="B295:R295" display="Data on losses in distribution of electricity and heat is calculated from country energy balances available at the IEA website at: http://www.iea.org/Textbase/stats/prodresult.asp?PRODUCT=Balances"/>
    <hyperlink ref="B295:U295" r:id="rId11" display="Data on losses in distribution of electricity and heat is calculated from country energy balances available at the IEA website at: http://www.iea.org/Textbase/stats/prodresult.asp?PRODUCT=Balances"/>
  </hyperlinks>
  <pageMargins left="0.74803149606299213" right="0.74803149606299213" top="0.98425196850393704" bottom="0.78740157480314965" header="0.51181102362204722" footer="0.51181102362204722"/>
  <pageSetup paperSize="9" scale="35" fitToHeight="4" orientation="landscape"/>
  <headerFooter>
    <oddHeader>&amp;C2012 Guidelines to Defra / DECC's GHG Conversion Factors for Company Reporting</oddHeader>
    <oddFooter>Page &amp;P of &amp;N</oddFooter>
  </headerFooter>
  <rowBreaks count="3" manualBreakCount="3">
    <brk id="78" max="37" man="1"/>
    <brk id="163" max="37" man="1"/>
    <brk id="249" max="37" man="1"/>
  </row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66"/>
  <sheetViews>
    <sheetView showGridLines="0" showRowColHeaders="0" workbookViewId="0">
      <pane xSplit="1" ySplit="3" topLeftCell="B4" activePane="bottomRight" state="frozen"/>
      <selection pane="topRight"/>
      <selection pane="bottomLeft"/>
      <selection pane="bottomRight" activeCell="B4" sqref="B4"/>
    </sheetView>
  </sheetViews>
  <sheetFormatPr baseColWidth="10" defaultColWidth="9.1640625" defaultRowHeight="12" x14ac:dyDescent="0"/>
  <cols>
    <col min="1" max="1" width="12.5" style="8" customWidth="1"/>
    <col min="2" max="2" width="26.33203125" style="8" bestFit="1" customWidth="1"/>
    <col min="3" max="5" width="11.83203125" style="8" customWidth="1"/>
    <col min="6" max="6" width="11.6640625" style="8" customWidth="1"/>
    <col min="7" max="8" width="9.1640625" style="8"/>
    <col min="9" max="9" width="9.5" style="8" bestFit="1" customWidth="1"/>
    <col min="10" max="16384" width="9.1640625" style="8"/>
  </cols>
  <sheetData>
    <row r="1" spans="1:9" ht="15">
      <c r="A1" s="27" t="s">
        <v>1052</v>
      </c>
      <c r="E1" s="10"/>
    </row>
    <row r="2" spans="1:9">
      <c r="A2" s="36" t="s">
        <v>811</v>
      </c>
      <c r="B2" s="742">
        <v>40991</v>
      </c>
      <c r="E2" s="10"/>
    </row>
    <row r="3" spans="1:9" s="33" customFormat="1" ht="9">
      <c r="E3" s="34"/>
    </row>
    <row r="4" spans="1:9" s="33" customFormat="1">
      <c r="B4" s="79" t="s">
        <v>500</v>
      </c>
      <c r="E4" s="34"/>
    </row>
    <row r="5" spans="1:9" s="33" customFormat="1" ht="9">
      <c r="E5" s="34"/>
    </row>
    <row r="6" spans="1:9" s="933" customFormat="1">
      <c r="B6" s="1059" t="s">
        <v>1055</v>
      </c>
      <c r="C6" s="1059"/>
      <c r="D6" s="1059"/>
      <c r="E6" s="1059"/>
      <c r="F6" s="1059"/>
      <c r="G6" s="1059"/>
      <c r="H6" s="1059"/>
      <c r="I6" s="1059"/>
    </row>
    <row r="7" spans="1:9" s="933" customFormat="1">
      <c r="B7" s="1059"/>
      <c r="C7" s="1059"/>
      <c r="D7" s="1059"/>
      <c r="E7" s="1059"/>
      <c r="F7" s="1059"/>
      <c r="G7" s="1059"/>
      <c r="H7" s="1059"/>
      <c r="I7" s="1059"/>
    </row>
    <row r="8" spans="1:9" s="933" customFormat="1">
      <c r="B8" s="1059"/>
      <c r="C8" s="1059"/>
      <c r="D8" s="1059"/>
      <c r="E8" s="1059"/>
      <c r="F8" s="1059"/>
      <c r="G8" s="1059"/>
      <c r="H8" s="1059"/>
      <c r="I8" s="1059"/>
    </row>
    <row r="10" spans="1:9">
      <c r="A10" s="190" t="s">
        <v>495</v>
      </c>
    </row>
    <row r="11" spans="1:9">
      <c r="A11" s="147"/>
      <c r="B11" s="93" t="s">
        <v>1048</v>
      </c>
      <c r="C11" s="92" t="s">
        <v>1042</v>
      </c>
      <c r="D11" s="92" t="s">
        <v>1043</v>
      </c>
      <c r="E11" s="92" t="s">
        <v>1046</v>
      </c>
      <c r="F11" s="125" t="s">
        <v>1046</v>
      </c>
      <c r="H11" s="102" t="s">
        <v>1042</v>
      </c>
      <c r="I11" s="102" t="s">
        <v>1043</v>
      </c>
    </row>
    <row r="12" spans="1:9">
      <c r="B12" s="122"/>
      <c r="C12" s="123" t="s">
        <v>1045</v>
      </c>
      <c r="D12" s="123" t="s">
        <v>1045</v>
      </c>
      <c r="E12" s="123" t="s">
        <v>1044</v>
      </c>
      <c r="F12" s="123" t="s">
        <v>1047</v>
      </c>
      <c r="H12" s="123" t="s">
        <v>355</v>
      </c>
      <c r="I12" s="123" t="s">
        <v>355</v>
      </c>
    </row>
    <row r="13" spans="1:9">
      <c r="B13" s="1340" t="s">
        <v>356</v>
      </c>
      <c r="C13" s="1341"/>
      <c r="D13" s="1341"/>
      <c r="E13" s="1341"/>
      <c r="F13" s="1342"/>
      <c r="H13" s="123"/>
      <c r="I13" s="123"/>
    </row>
    <row r="14" spans="1:9">
      <c r="B14" s="126" t="s">
        <v>211</v>
      </c>
      <c r="C14" s="606">
        <v>45.048999999999999</v>
      </c>
      <c r="D14" s="606">
        <v>47.42</v>
      </c>
      <c r="E14" s="611">
        <v>708.71722182849044</v>
      </c>
      <c r="F14" s="610">
        <v>1411</v>
      </c>
      <c r="H14" s="606">
        <v>12.51361111112112</v>
      </c>
      <c r="I14" s="606">
        <v>13.17222222223276</v>
      </c>
    </row>
    <row r="15" spans="1:9">
      <c r="B15" s="126" t="s">
        <v>58</v>
      </c>
      <c r="C15" s="606">
        <v>43.880499999999998</v>
      </c>
      <c r="D15" s="606">
        <v>46.19</v>
      </c>
      <c r="E15" s="611">
        <v>801.92461908580583</v>
      </c>
      <c r="F15" s="610">
        <v>1247</v>
      </c>
      <c r="H15" s="606">
        <v>12.189027777787528</v>
      </c>
      <c r="I15" s="606">
        <v>12.830555555565818</v>
      </c>
    </row>
    <row r="16" spans="1:9">
      <c r="B16" s="126" t="s">
        <v>782</v>
      </c>
      <c r="C16" s="606">
        <v>43.856623536794238</v>
      </c>
      <c r="D16" s="606">
        <v>46.164866880836044</v>
      </c>
      <c r="E16" s="611">
        <v>803.85852090032154</v>
      </c>
      <c r="F16" s="610">
        <v>1244</v>
      </c>
      <c r="H16" s="606">
        <v>12.182395426897033</v>
      </c>
      <c r="I16" s="606">
        <v>12.823574133575825</v>
      </c>
    </row>
    <row r="17" spans="2:9">
      <c r="B17" s="126" t="s">
        <v>781</v>
      </c>
      <c r="C17" s="606">
        <v>28.31</v>
      </c>
      <c r="D17" s="606">
        <v>29.8</v>
      </c>
      <c r="E17" s="611">
        <v>850</v>
      </c>
      <c r="F17" s="610">
        <v>1176.4705882352941</v>
      </c>
      <c r="H17" s="606">
        <v>7.863888888895179</v>
      </c>
      <c r="I17" s="606">
        <v>8.277777777784399</v>
      </c>
    </row>
    <row r="18" spans="2:9">
      <c r="B18" s="126" t="s">
        <v>783</v>
      </c>
      <c r="C18" s="606">
        <v>23.654999999999998</v>
      </c>
      <c r="D18" s="606">
        <v>24.9</v>
      </c>
      <c r="E18" s="607"/>
      <c r="F18" s="608"/>
      <c r="H18" s="606">
        <v>6.5708333333385891</v>
      </c>
      <c r="I18" s="606">
        <v>6.9166666666721985</v>
      </c>
    </row>
    <row r="19" spans="2:9">
      <c r="B19" s="126" t="s">
        <v>784</v>
      </c>
      <c r="C19" s="606">
        <v>25.65</v>
      </c>
      <c r="D19" s="606">
        <v>27</v>
      </c>
      <c r="E19" s="607"/>
      <c r="F19" s="608"/>
      <c r="H19" s="606">
        <v>7.1250000000056986</v>
      </c>
      <c r="I19" s="606">
        <v>7.5000000000059988</v>
      </c>
    </row>
    <row r="20" spans="2:9">
      <c r="B20" s="126" t="s">
        <v>220</v>
      </c>
      <c r="C20" s="606">
        <v>28.974999999999998</v>
      </c>
      <c r="D20" s="606">
        <v>30.5</v>
      </c>
      <c r="E20" s="607"/>
      <c r="F20" s="608"/>
      <c r="H20" s="606">
        <v>8.0486111111175482</v>
      </c>
      <c r="I20" s="606">
        <v>8.4722222222289982</v>
      </c>
    </row>
    <row r="21" spans="2:9">
      <c r="B21" s="126" t="s">
        <v>207</v>
      </c>
      <c r="C21" s="606">
        <v>42.905068704113759</v>
      </c>
      <c r="D21" s="606">
        <v>45.643690110759323</v>
      </c>
      <c r="E21" s="611">
        <v>839.63056255247682</v>
      </c>
      <c r="F21" s="610">
        <v>1191</v>
      </c>
      <c r="H21" s="606">
        <v>11.918074640041134</v>
      </c>
      <c r="I21" s="606">
        <v>12.678802808554398</v>
      </c>
    </row>
    <row r="22" spans="2:9">
      <c r="B22" s="126" t="s">
        <v>209</v>
      </c>
      <c r="C22" s="606">
        <v>40.720799999999997</v>
      </c>
      <c r="D22" s="606">
        <v>43.32</v>
      </c>
      <c r="E22" s="611">
        <v>985.22167487684737</v>
      </c>
      <c r="F22" s="610">
        <v>1015</v>
      </c>
      <c r="H22" s="606">
        <v>11.311333333342379</v>
      </c>
      <c r="I22" s="606">
        <v>12.033333333342958</v>
      </c>
    </row>
    <row r="23" spans="2:9">
      <c r="B23" s="126" t="s">
        <v>206</v>
      </c>
      <c r="C23" s="606">
        <v>42.547495165048311</v>
      </c>
      <c r="D23" s="606">
        <v>45.2632927287748</v>
      </c>
      <c r="E23" s="611">
        <v>865.05190311418687</v>
      </c>
      <c r="F23" s="610">
        <v>1156</v>
      </c>
      <c r="G23" s="534"/>
      <c r="H23" s="606">
        <v>11.818748656967319</v>
      </c>
      <c r="I23" s="606">
        <v>12.573136869114169</v>
      </c>
    </row>
    <row r="24" spans="2:9">
      <c r="B24" s="126" t="s">
        <v>210</v>
      </c>
      <c r="C24" s="606">
        <v>45.9</v>
      </c>
      <c r="D24" s="606">
        <v>49.232369410202601</v>
      </c>
      <c r="E24" s="611">
        <v>522.35687421646469</v>
      </c>
      <c r="F24" s="610">
        <v>1914.3999999999999</v>
      </c>
      <c r="G24" s="534"/>
      <c r="H24" s="606">
        <v>12.7500000000102</v>
      </c>
      <c r="I24" s="606">
        <v>13.675658169511662</v>
      </c>
    </row>
    <row r="25" spans="2:9">
      <c r="B25" s="126" t="s">
        <v>213</v>
      </c>
      <c r="C25" s="606">
        <v>45.400499999999994</v>
      </c>
      <c r="D25" s="606">
        <v>47.79</v>
      </c>
      <c r="E25" s="611">
        <v>678.42605156037996</v>
      </c>
      <c r="F25" s="610">
        <v>1474</v>
      </c>
      <c r="G25" s="534"/>
      <c r="H25" s="606">
        <v>12.611250000010086</v>
      </c>
      <c r="I25" s="606">
        <v>13.275000000010619</v>
      </c>
    </row>
    <row r="26" spans="2:9">
      <c r="B26" s="126" t="s">
        <v>205</v>
      </c>
      <c r="C26" s="606">
        <v>47.727174917133077</v>
      </c>
      <c r="D26" s="606">
        <v>52.955713742324619</v>
      </c>
      <c r="E26" s="611">
        <v>0.74590629053177693</v>
      </c>
      <c r="F26" s="610">
        <v>1340650.9808183447</v>
      </c>
      <c r="G26" s="534"/>
      <c r="H26" s="606">
        <v>13.257548588103125</v>
      </c>
      <c r="I26" s="606">
        <v>14.709920483990826</v>
      </c>
    </row>
    <row r="27" spans="2:9">
      <c r="B27" s="126" t="s">
        <v>208</v>
      </c>
      <c r="C27" s="606">
        <v>44.735500000000002</v>
      </c>
      <c r="D27" s="606">
        <v>47.09</v>
      </c>
      <c r="E27" s="611">
        <v>735.29411764705878</v>
      </c>
      <c r="F27" s="610">
        <v>1360</v>
      </c>
      <c r="G27" s="534"/>
      <c r="H27" s="606">
        <v>12.426527777787719</v>
      </c>
      <c r="I27" s="606">
        <v>13.08055555556602</v>
      </c>
    </row>
    <row r="28" spans="2:9">
      <c r="B28" s="1340" t="s">
        <v>357</v>
      </c>
      <c r="C28" s="1341"/>
      <c r="D28" s="1341"/>
      <c r="E28" s="1341"/>
      <c r="F28" s="1342"/>
      <c r="H28" s="612"/>
      <c r="I28" s="612"/>
    </row>
    <row r="29" spans="2:9">
      <c r="B29" s="126" t="s">
        <v>786</v>
      </c>
      <c r="C29" s="606">
        <v>37.200000000000003</v>
      </c>
      <c r="D29" s="606">
        <v>41.04</v>
      </c>
      <c r="E29" s="611">
        <v>890</v>
      </c>
      <c r="F29" s="610">
        <v>1124</v>
      </c>
      <c r="G29" s="534"/>
      <c r="H29" s="606">
        <v>10.333333333341599</v>
      </c>
      <c r="I29" s="606">
        <v>11.400000000009118</v>
      </c>
    </row>
    <row r="30" spans="2:9">
      <c r="B30" s="126" t="s">
        <v>785</v>
      </c>
      <c r="C30" s="606">
        <v>44</v>
      </c>
      <c r="D30" s="606">
        <v>46.32</v>
      </c>
      <c r="E30" s="611">
        <v>780.00000000000011</v>
      </c>
      <c r="F30" s="610">
        <v>1282</v>
      </c>
      <c r="G30" s="534"/>
      <c r="H30" s="606">
        <v>12.222222222231999</v>
      </c>
      <c r="I30" s="606">
        <v>12.866666666676958</v>
      </c>
    </row>
    <row r="31" spans="2:9">
      <c r="B31" s="126" t="s">
        <v>788</v>
      </c>
      <c r="C31" s="606">
        <v>26.8</v>
      </c>
      <c r="D31" s="606">
        <v>29.25</v>
      </c>
      <c r="E31" s="611">
        <v>794</v>
      </c>
      <c r="F31" s="610">
        <v>1259</v>
      </c>
      <c r="G31" s="534"/>
      <c r="H31" s="606">
        <v>7.4444444444503999</v>
      </c>
      <c r="I31" s="606">
        <v>8.1250000000064997</v>
      </c>
    </row>
    <row r="32" spans="2:9">
      <c r="B32" s="126" t="s">
        <v>787</v>
      </c>
      <c r="C32" s="606">
        <v>36.299999999999997</v>
      </c>
      <c r="D32" s="606">
        <v>39.619999999999997</v>
      </c>
      <c r="E32" s="611">
        <v>750</v>
      </c>
      <c r="F32" s="610">
        <v>1333</v>
      </c>
      <c r="G32" s="534"/>
      <c r="H32" s="606">
        <v>10.083333333341397</v>
      </c>
      <c r="I32" s="606">
        <v>11.005555555564358</v>
      </c>
    </row>
    <row r="33" spans="1:9">
      <c r="B33" s="126" t="s">
        <v>789</v>
      </c>
      <c r="C33" s="606">
        <v>30</v>
      </c>
      <c r="D33" s="606">
        <v>33.299999999999997</v>
      </c>
      <c r="E33" s="609">
        <v>0.96261187957689176</v>
      </c>
      <c r="F33" s="610">
        <v>1038840.2857022105</v>
      </c>
      <c r="G33" s="534"/>
      <c r="H33" s="606">
        <v>8.3333333333399988</v>
      </c>
      <c r="I33" s="606">
        <v>9.2500000000073985</v>
      </c>
    </row>
    <row r="34" spans="1:9">
      <c r="B34" s="126" t="s">
        <v>790</v>
      </c>
      <c r="C34" s="606">
        <v>49</v>
      </c>
      <c r="D34" s="606">
        <v>54.39</v>
      </c>
      <c r="E34" s="609">
        <v>0.72626538567789067</v>
      </c>
      <c r="F34" s="610">
        <v>1376907.1467816238</v>
      </c>
      <c r="G34" s="534"/>
      <c r="H34" s="606">
        <v>13.611111111121998</v>
      </c>
      <c r="I34" s="606">
        <v>15.108333333345419</v>
      </c>
    </row>
    <row r="35" spans="1:9">
      <c r="B35" s="126" t="s">
        <v>791</v>
      </c>
      <c r="C35" s="606">
        <v>47.727174917133077</v>
      </c>
      <c r="D35" s="606">
        <v>52.955713742324619</v>
      </c>
      <c r="E35" s="611">
        <v>175</v>
      </c>
      <c r="F35" s="610">
        <v>5714.2857142857147</v>
      </c>
      <c r="G35" s="534"/>
      <c r="H35" s="606">
        <v>13.257548588103125</v>
      </c>
      <c r="I35" s="606">
        <v>14.709920483990826</v>
      </c>
    </row>
    <row r="36" spans="1:9">
      <c r="B36" s="126" t="s">
        <v>777</v>
      </c>
      <c r="C36" s="606">
        <v>14.5</v>
      </c>
      <c r="D36" s="606">
        <v>15.264545454545454</v>
      </c>
      <c r="E36" s="611">
        <v>160</v>
      </c>
      <c r="F36" s="610">
        <v>6250</v>
      </c>
      <c r="G36" s="534"/>
      <c r="H36" s="606">
        <v>4.027777777781</v>
      </c>
      <c r="I36" s="606">
        <v>4.2401515151549063</v>
      </c>
    </row>
    <row r="37" spans="1:9">
      <c r="B37" s="126" t="s">
        <v>778</v>
      </c>
      <c r="C37" s="606">
        <v>47.727174917133077</v>
      </c>
      <c r="D37" s="606">
        <v>52.955713742324619</v>
      </c>
      <c r="E37" s="611">
        <v>452.48868778280541</v>
      </c>
      <c r="F37" s="610">
        <v>2210</v>
      </c>
      <c r="G37" s="534"/>
      <c r="H37" s="606">
        <v>13.257548588103125</v>
      </c>
      <c r="I37" s="606">
        <v>14.709920483990826</v>
      </c>
    </row>
    <row r="38" spans="1:9" s="208" customFormat="1">
      <c r="B38" s="126" t="s">
        <v>779</v>
      </c>
      <c r="C38" s="606">
        <v>14</v>
      </c>
      <c r="D38" s="606">
        <v>14.738181818181818</v>
      </c>
      <c r="E38" s="611">
        <v>250</v>
      </c>
      <c r="F38" s="610">
        <v>4000</v>
      </c>
      <c r="G38" s="534"/>
      <c r="H38" s="606">
        <v>3.8888888888919997</v>
      </c>
      <c r="I38" s="606">
        <v>4.0939393939426685</v>
      </c>
    </row>
    <row r="39" spans="1:9" s="208" customFormat="1">
      <c r="B39" s="186" t="s">
        <v>1158</v>
      </c>
      <c r="C39" s="606">
        <v>14.7</v>
      </c>
      <c r="D39" s="606">
        <v>15.475090909090909</v>
      </c>
      <c r="E39" s="611">
        <v>425</v>
      </c>
      <c r="F39" s="610">
        <v>2352.9411764705883</v>
      </c>
      <c r="G39" s="534"/>
      <c r="H39" s="606">
        <v>4.0833333333365998</v>
      </c>
      <c r="I39" s="606">
        <v>4.2986363636398019</v>
      </c>
    </row>
    <row r="40" spans="1:9" s="208" customFormat="1">
      <c r="B40" s="126" t="s">
        <v>780</v>
      </c>
      <c r="C40" s="606">
        <v>17</v>
      </c>
      <c r="D40" s="606">
        <v>17.896363636363638</v>
      </c>
      <c r="E40" s="611">
        <v>650</v>
      </c>
      <c r="F40" s="610">
        <v>1538.4615384615383</v>
      </c>
      <c r="G40" s="534"/>
      <c r="H40" s="606">
        <v>4.7222222222259997</v>
      </c>
      <c r="I40" s="606">
        <v>4.971212121216098</v>
      </c>
    </row>
    <row r="41" spans="1:9" s="127" customFormat="1">
      <c r="B41" s="209"/>
      <c r="C41" s="210"/>
      <c r="D41" s="210"/>
      <c r="E41" s="211"/>
      <c r="F41" s="212"/>
      <c r="G41" s="8"/>
      <c r="H41" s="613"/>
      <c r="I41" s="613"/>
    </row>
    <row r="42" spans="1:9">
      <c r="B42" s="126" t="s">
        <v>793</v>
      </c>
      <c r="C42" s="606">
        <v>50</v>
      </c>
      <c r="D42" s="606">
        <v>55.5</v>
      </c>
      <c r="E42" s="609">
        <v>0.71699999999999997</v>
      </c>
      <c r="F42" s="610">
        <v>1394700.139470014</v>
      </c>
      <c r="G42" s="534"/>
      <c r="H42" s="606">
        <v>13.888888888899999</v>
      </c>
      <c r="I42" s="606">
        <v>15.416666666678999</v>
      </c>
    </row>
    <row r="43" spans="1:9">
      <c r="B43" s="126" t="s">
        <v>794</v>
      </c>
      <c r="C43" s="606">
        <v>0</v>
      </c>
      <c r="D43" s="606">
        <v>0</v>
      </c>
      <c r="E43" s="611">
        <v>1.9800000000000002</v>
      </c>
      <c r="F43" s="610">
        <v>505050.50505050505</v>
      </c>
      <c r="G43" s="534"/>
      <c r="H43" s="606">
        <v>0</v>
      </c>
      <c r="I43" s="606">
        <v>0</v>
      </c>
    </row>
    <row r="45" spans="1:9" ht="25.5" customHeight="1">
      <c r="A45" s="735" t="s">
        <v>812</v>
      </c>
      <c r="B45" s="1073" t="s">
        <v>1289</v>
      </c>
      <c r="C45" s="1073"/>
      <c r="D45" s="1073"/>
      <c r="E45" s="1073"/>
      <c r="F45" s="1073"/>
      <c r="G45" s="1073"/>
      <c r="H45" s="1073"/>
      <c r="I45" s="1073"/>
    </row>
    <row r="46" spans="1:9" ht="41.25" customHeight="1">
      <c r="A46" s="735"/>
      <c r="B46" s="1073" t="s">
        <v>1440</v>
      </c>
      <c r="C46" s="1073"/>
      <c r="D46" s="1073"/>
      <c r="E46" s="1073"/>
      <c r="F46" s="1073"/>
      <c r="G46" s="1073"/>
      <c r="H46" s="1073"/>
      <c r="I46" s="1073"/>
    </row>
    <row r="47" spans="1:9">
      <c r="A47" s="56" t="s">
        <v>266</v>
      </c>
      <c r="B47" s="271"/>
      <c r="C47" s="271"/>
      <c r="D47" s="271"/>
      <c r="E47" s="271"/>
      <c r="F47" s="271"/>
      <c r="G47" s="271"/>
    </row>
    <row r="48" spans="1:9" ht="26.25" customHeight="1">
      <c r="A48" s="213">
        <v>1</v>
      </c>
      <c r="B48" s="1102" t="s">
        <v>335</v>
      </c>
      <c r="C48" s="1102"/>
      <c r="D48" s="1102"/>
      <c r="E48" s="1102"/>
      <c r="F48" s="1102"/>
      <c r="G48" s="1102"/>
      <c r="H48" s="1102"/>
      <c r="I48" s="1102"/>
    </row>
    <row r="49" spans="1:18" ht="25.5" customHeight="1">
      <c r="A49" s="213">
        <f t="shared" ref="A49:A59" si="0">A48+1</f>
        <v>2</v>
      </c>
      <c r="B49" s="1102" t="s">
        <v>1049</v>
      </c>
      <c r="C49" s="1102"/>
      <c r="D49" s="1102"/>
      <c r="E49" s="1102"/>
      <c r="F49" s="1102"/>
      <c r="G49" s="1102"/>
      <c r="H49" s="1102"/>
      <c r="I49" s="1102"/>
    </row>
    <row r="50" spans="1:18" ht="25.5" customHeight="1">
      <c r="A50" s="213">
        <v>3</v>
      </c>
      <c r="B50" s="1102" t="s">
        <v>59</v>
      </c>
      <c r="C50" s="1102"/>
      <c r="D50" s="1102"/>
      <c r="E50" s="1102"/>
      <c r="F50" s="1102"/>
      <c r="G50" s="1102"/>
      <c r="H50" s="1102"/>
      <c r="I50" s="1102"/>
    </row>
    <row r="51" spans="1:18" ht="54.75" customHeight="1">
      <c r="A51" s="213">
        <v>4</v>
      </c>
      <c r="B51" s="1102" t="s">
        <v>60</v>
      </c>
      <c r="C51" s="1102"/>
      <c r="D51" s="1102"/>
      <c r="E51" s="1102"/>
      <c r="F51" s="1102"/>
      <c r="G51" s="1102"/>
      <c r="H51" s="1102"/>
      <c r="I51" s="1102"/>
    </row>
    <row r="52" spans="1:18">
      <c r="A52" s="213">
        <v>5</v>
      </c>
      <c r="B52" s="1102" t="s">
        <v>544</v>
      </c>
      <c r="C52" s="1102"/>
      <c r="D52" s="1102"/>
      <c r="E52" s="1102"/>
      <c r="F52" s="1102"/>
      <c r="G52" s="1102"/>
      <c r="H52" s="1102"/>
      <c r="I52" s="1102"/>
    </row>
    <row r="53" spans="1:18" ht="42" customHeight="1">
      <c r="A53" s="213">
        <f t="shared" si="0"/>
        <v>6</v>
      </c>
      <c r="B53" s="1102" t="s">
        <v>545</v>
      </c>
      <c r="C53" s="1102"/>
      <c r="D53" s="1102"/>
      <c r="E53" s="1102"/>
      <c r="F53" s="1102"/>
      <c r="G53" s="1102"/>
      <c r="H53" s="1102"/>
      <c r="I53" s="1102"/>
    </row>
    <row r="54" spans="1:18">
      <c r="A54" s="213">
        <f t="shared" si="0"/>
        <v>7</v>
      </c>
      <c r="B54" s="1102" t="s">
        <v>98</v>
      </c>
      <c r="C54" s="1102"/>
      <c r="D54" s="1102"/>
      <c r="E54" s="1102"/>
      <c r="F54" s="1102"/>
      <c r="G54" s="1102"/>
      <c r="H54" s="1102"/>
      <c r="I54" s="1102"/>
    </row>
    <row r="55" spans="1:18" ht="27.75" customHeight="1">
      <c r="A55" s="213">
        <f t="shared" si="0"/>
        <v>8</v>
      </c>
      <c r="B55" s="1102" t="s">
        <v>311</v>
      </c>
      <c r="C55" s="1102"/>
      <c r="D55" s="1102"/>
      <c r="E55" s="1102"/>
      <c r="F55" s="1102"/>
      <c r="G55" s="1102"/>
      <c r="H55" s="1102"/>
      <c r="I55" s="1102"/>
    </row>
    <row r="56" spans="1:18" s="25" customFormat="1" ht="56.25" customHeight="1">
      <c r="A56" s="213">
        <f t="shared" si="0"/>
        <v>9</v>
      </c>
      <c r="B56" s="1102" t="s">
        <v>354</v>
      </c>
      <c r="C56" s="1102"/>
      <c r="D56" s="1102"/>
      <c r="E56" s="1102"/>
      <c r="F56" s="1102"/>
      <c r="G56" s="1102"/>
      <c r="H56" s="1102"/>
      <c r="I56" s="1102"/>
    </row>
    <row r="57" spans="1:18" ht="39.75" customHeight="1">
      <c r="A57" s="213">
        <f t="shared" si="0"/>
        <v>10</v>
      </c>
      <c r="B57" s="1102" t="s">
        <v>99</v>
      </c>
      <c r="C57" s="1102"/>
      <c r="D57" s="1102"/>
      <c r="E57" s="1102"/>
      <c r="F57" s="1102"/>
      <c r="G57" s="1102"/>
      <c r="H57" s="1102"/>
      <c r="I57" s="1102"/>
    </row>
    <row r="58" spans="1:18" ht="15" customHeight="1">
      <c r="A58" s="213">
        <f t="shared" si="0"/>
        <v>11</v>
      </c>
      <c r="B58" s="1102" t="s">
        <v>602</v>
      </c>
      <c r="C58" s="1102"/>
      <c r="D58" s="1102"/>
      <c r="E58" s="1102"/>
      <c r="F58" s="1102"/>
      <c r="G58" s="1102"/>
      <c r="H58" s="1102"/>
      <c r="I58" s="1102"/>
    </row>
    <row r="59" spans="1:18">
      <c r="A59" s="213">
        <f t="shared" si="0"/>
        <v>12</v>
      </c>
      <c r="B59" s="1073" t="s">
        <v>1487</v>
      </c>
      <c r="C59" s="1073"/>
      <c r="D59" s="1073"/>
      <c r="E59" s="1073"/>
      <c r="F59" s="1073"/>
      <c r="G59" s="1073"/>
      <c r="H59" s="1073"/>
      <c r="I59" s="1073"/>
      <c r="L59" s="534"/>
      <c r="M59" s="534"/>
      <c r="N59" s="534"/>
      <c r="O59" s="534"/>
    </row>
    <row r="60" spans="1:18">
      <c r="A60" s="213"/>
      <c r="B60" s="1073"/>
      <c r="C60" s="1073"/>
      <c r="D60" s="1073"/>
      <c r="E60" s="1073"/>
      <c r="F60" s="1073"/>
      <c r="G60" s="1073"/>
      <c r="H60" s="1073"/>
      <c r="I60" s="1073"/>
      <c r="K60" s="1343"/>
      <c r="L60" s="1344"/>
      <c r="M60" s="1344"/>
      <c r="N60" s="1344"/>
      <c r="O60" s="1344"/>
      <c r="P60" s="1344"/>
      <c r="Q60" s="1344"/>
      <c r="R60" s="1344"/>
    </row>
    <row r="61" spans="1:18">
      <c r="A61" s="213"/>
      <c r="B61" s="1073"/>
      <c r="C61" s="1073"/>
      <c r="D61" s="1073"/>
      <c r="E61" s="1073"/>
      <c r="F61" s="1073"/>
      <c r="G61" s="1073"/>
      <c r="H61" s="1073"/>
      <c r="I61" s="1073"/>
      <c r="K61" s="1344"/>
      <c r="L61" s="1344"/>
      <c r="M61" s="1344"/>
      <c r="N61" s="1344"/>
      <c r="O61" s="1344"/>
      <c r="P61" s="1344"/>
      <c r="Q61" s="1344"/>
      <c r="R61" s="1344"/>
    </row>
    <row r="62" spans="1:18" ht="9.75" customHeight="1">
      <c r="A62" s="213"/>
      <c r="B62" s="1073"/>
      <c r="C62" s="1073"/>
      <c r="D62" s="1073"/>
      <c r="E62" s="1073"/>
      <c r="F62" s="1073"/>
      <c r="G62" s="1073"/>
      <c r="H62" s="1073"/>
      <c r="I62" s="1073"/>
      <c r="K62" s="1344"/>
      <c r="L62" s="1344"/>
      <c r="M62" s="1344"/>
      <c r="N62" s="1344"/>
      <c r="O62" s="1344"/>
      <c r="P62" s="1344"/>
      <c r="Q62" s="1344"/>
      <c r="R62" s="1344"/>
    </row>
    <row r="63" spans="1:18">
      <c r="B63" s="1108" t="s">
        <v>389</v>
      </c>
      <c r="C63" s="1108"/>
      <c r="D63" s="1108"/>
      <c r="E63" s="1108"/>
      <c r="F63" s="1108"/>
      <c r="G63" s="1108"/>
      <c r="H63" s="1108"/>
      <c r="K63" s="1344"/>
      <c r="L63" s="1344"/>
      <c r="M63" s="1344"/>
      <c r="N63" s="1344"/>
      <c r="O63" s="1344"/>
      <c r="P63" s="1344"/>
      <c r="Q63" s="1344"/>
      <c r="R63" s="1344"/>
    </row>
    <row r="64" spans="1:18" s="534" customFormat="1" ht="6.75" customHeight="1">
      <c r="B64" s="584"/>
    </row>
    <row r="65" spans="1:9">
      <c r="A65" s="213">
        <f>A59+1</f>
        <v>13</v>
      </c>
      <c r="B65" s="1118" t="s">
        <v>792</v>
      </c>
      <c r="C65" s="1087"/>
      <c r="D65" s="1087"/>
      <c r="E65" s="1087"/>
      <c r="F65" s="1087"/>
      <c r="G65" s="1087"/>
      <c r="H65" s="1087"/>
      <c r="I65" s="1087"/>
    </row>
    <row r="66" spans="1:9">
      <c r="B66" s="1087"/>
      <c r="C66" s="1087"/>
      <c r="D66" s="1087"/>
      <c r="E66" s="1087"/>
      <c r="F66" s="1087"/>
      <c r="G66" s="1087"/>
      <c r="H66" s="1087"/>
      <c r="I66" s="1087"/>
    </row>
  </sheetData>
  <sheetProtection password="DD98" sheet="1" objects="1" scenarios="1"/>
  <mergeCells count="20">
    <mergeCell ref="K60:R63"/>
    <mergeCell ref="B63:H63"/>
    <mergeCell ref="B55:I55"/>
    <mergeCell ref="B56:I56"/>
    <mergeCell ref="B65:I66"/>
    <mergeCell ref="B6:I8"/>
    <mergeCell ref="B13:F13"/>
    <mergeCell ref="B28:F28"/>
    <mergeCell ref="B50:I50"/>
    <mergeCell ref="B45:I45"/>
    <mergeCell ref="B46:I46"/>
    <mergeCell ref="B48:I48"/>
    <mergeCell ref="B49:I49"/>
    <mergeCell ref="B51:I51"/>
    <mergeCell ref="B59:I62"/>
    <mergeCell ref="B52:I52"/>
    <mergeCell ref="B57:I57"/>
    <mergeCell ref="B58:I58"/>
    <mergeCell ref="B53:I53"/>
    <mergeCell ref="B54:I54"/>
  </mergeCells>
  <phoneticPr fontId="26" type="noConversion"/>
  <hyperlinks>
    <hyperlink ref="B46:G46" display="Figures for CNG and biofuels are predominantly based on data from JEC - Joint Research Centre-EUCAR-CONCAWE collaboration, &quot;Well-to-Wheels Analysis of Future Automotive Fuels and Powertrains in the European Context” Version 3c, 2011 (Report EUR 24952 EN -"/>
    <hyperlink ref="B45:G45" display="Data for Commonly Used Fossil Fuels was sourced from the Digest of UK Energy Statistics 2011 (DECC), available at: http://www.decc.gov.uk/en/content/cms/statistics/publications/dukes/dukes.aspx"/>
    <hyperlink ref="B59:G59" display="Based on average information on wood pellets, wood chips, grasses/straw (bales) sourced from the BIOMASS Energy Centre (BEC), which is owned and managed by the UK Forestry Commission, via Forest Research, its research agency. Fuel property data on a range"/>
    <hyperlink ref="B45:I45" r:id="rId1" display="Data for Commonly Used Fossil Fuels was sourced from the Digest of UK Energy Statistics 2011 (DECC), available at: http://www.decc.gov.uk/en/content/cms/statistics/publications/dukes/dukes.aspx"/>
    <hyperlink ref="B63" r:id="rId2"/>
    <hyperlink ref="B46:I46" r:id="rId3" display="Figures for CNG and biofuels are predominantly based on data from JEC - Joint Research Centre-EUCAR-CONCAWE collaboration, &quot;Well-to-Wheels Analysis of Future Automotive Fuels and Powertrains in the European Context” Version 3c, 2011 (Report EUR 24952 EN -"/>
    <hyperlink ref="B59:I62" r:id="rId4" display="Based on average information on wood pellets, wood chips, grasses/straw (bales) sourced from the BIOMASS Energy Centre (BEC), which is owned and managed by the UK Forestry Commission, via Forest Research, its research agency. Fuel property data on a range"/>
    <hyperlink ref="B63:H63" r:id="rId5" display="http://www.biomassenergycentre.org.uk/portal/page?_pageid=75,163182&amp;_dad=portal&amp;_schema=PORTAL"/>
  </hyperlinks>
  <pageMargins left="0.74803149606299213" right="0.74803149606299213" top="0.98425196850393704" bottom="0.78740157480314965" header="0.51181102362204722" footer="0.51181102362204722"/>
  <pageSetup paperSize="9" scale="66" orientation="portrait"/>
  <headerFooter>
    <oddHeader>&amp;C2012 Guidelines to Defra / DECC's GHG Conversion Factors for Company Reporting</oddHeader>
    <oddFooter>Page &amp;P of &amp;N</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67"/>
  <sheetViews>
    <sheetView showGridLines="0" showRowColHeaders="0" workbookViewId="0">
      <pane xSplit="1" ySplit="3" topLeftCell="B4" activePane="bottomRight" state="frozen"/>
      <selection pane="topRight"/>
      <selection pane="bottomLeft"/>
      <selection pane="bottomRight" activeCell="B4" sqref="B4"/>
    </sheetView>
  </sheetViews>
  <sheetFormatPr baseColWidth="10" defaultColWidth="9.1640625" defaultRowHeight="12" x14ac:dyDescent="0"/>
  <cols>
    <col min="1" max="1" width="12.33203125" style="8" customWidth="1"/>
    <col min="2" max="2" width="23.5" style="8" bestFit="1" customWidth="1"/>
    <col min="3" max="8" width="12.6640625" style="8" customWidth="1"/>
    <col min="9" max="10" width="2.6640625" style="8" customWidth="1"/>
    <col min="11" max="16384" width="9.1640625" style="8"/>
  </cols>
  <sheetData>
    <row r="1" spans="1:7" ht="15">
      <c r="A1" s="27" t="s">
        <v>1053</v>
      </c>
      <c r="E1" s="10"/>
    </row>
    <row r="2" spans="1:7">
      <c r="A2" s="36" t="s">
        <v>811</v>
      </c>
      <c r="B2" s="35">
        <v>39981</v>
      </c>
      <c r="E2" s="10"/>
    </row>
    <row r="3" spans="1:7" s="33" customFormat="1" ht="9">
      <c r="E3" s="34"/>
    </row>
    <row r="4" spans="1:7" s="33" customFormat="1">
      <c r="B4" s="79" t="s">
        <v>500</v>
      </c>
      <c r="C4" s="79"/>
      <c r="D4" s="208"/>
      <c r="E4" s="547"/>
      <c r="F4" s="208"/>
      <c r="G4" s="208"/>
    </row>
    <row r="5" spans="1:7" s="33" customFormat="1">
      <c r="B5" s="208"/>
      <c r="C5" s="208"/>
      <c r="D5" s="208"/>
      <c r="E5" s="547"/>
      <c r="F5" s="208"/>
      <c r="G5" s="208"/>
    </row>
    <row r="6" spans="1:7" s="33" customFormat="1">
      <c r="B6" s="1059" t="s">
        <v>796</v>
      </c>
      <c r="C6" s="1059"/>
      <c r="D6" s="1059"/>
      <c r="E6" s="1059"/>
      <c r="F6" s="1059"/>
      <c r="G6" s="1059"/>
    </row>
    <row r="7" spans="1:7" s="33" customFormat="1" ht="9">
      <c r="B7" s="1345"/>
      <c r="C7" s="1345"/>
      <c r="D7" s="1345"/>
      <c r="E7" s="1345"/>
      <c r="F7" s="1345"/>
      <c r="G7" s="1345"/>
    </row>
    <row r="8" spans="1:7" s="33" customFormat="1">
      <c r="B8" s="1059" t="s">
        <v>1231</v>
      </c>
      <c r="C8" s="1059"/>
      <c r="D8" s="1059"/>
      <c r="E8" s="1059"/>
      <c r="F8" s="1059"/>
      <c r="G8" s="1059"/>
    </row>
    <row r="9" spans="1:7" s="33" customFormat="1" ht="9">
      <c r="E9" s="555"/>
    </row>
    <row r="10" spans="1:7" s="33" customFormat="1">
      <c r="A10" s="25"/>
      <c r="B10" s="1059" t="s">
        <v>1232</v>
      </c>
      <c r="C10" s="1059"/>
      <c r="D10" s="1059"/>
      <c r="E10" s="1059"/>
      <c r="F10" s="1059"/>
      <c r="G10" s="1059"/>
    </row>
    <row r="11" spans="1:7" s="33" customFormat="1" ht="9">
      <c r="E11" s="555"/>
    </row>
    <row r="12" spans="1:7" s="33" customFormat="1">
      <c r="A12" s="25"/>
      <c r="B12" s="1059" t="s">
        <v>1233</v>
      </c>
      <c r="C12" s="1059"/>
      <c r="D12" s="1059"/>
      <c r="E12" s="1059"/>
      <c r="F12" s="1059"/>
      <c r="G12" s="1059"/>
    </row>
    <row r="13" spans="1:7" s="33" customFormat="1" ht="9">
      <c r="E13" s="555"/>
    </row>
    <row r="14" spans="1:7" s="33" customFormat="1">
      <c r="A14" s="25"/>
      <c r="B14" s="1059" t="s">
        <v>1234</v>
      </c>
      <c r="C14" s="1059"/>
      <c r="D14" s="1059"/>
      <c r="E14" s="1059"/>
      <c r="F14" s="1059"/>
      <c r="G14" s="1059"/>
    </row>
    <row r="15" spans="1:7" s="33" customFormat="1">
      <c r="A15" s="25"/>
      <c r="B15" s="741"/>
      <c r="C15" s="741"/>
      <c r="D15" s="741"/>
      <c r="E15" s="741"/>
      <c r="F15" s="741"/>
      <c r="G15" s="741"/>
    </row>
    <row r="16" spans="1:7" s="33" customFormat="1" ht="12" customHeight="1">
      <c r="A16" s="25"/>
      <c r="B16" s="1073" t="s">
        <v>120</v>
      </c>
      <c r="C16" s="1073"/>
      <c r="D16" s="1073"/>
      <c r="E16" s="1073"/>
      <c r="F16" s="1073"/>
      <c r="G16" s="1073"/>
    </row>
    <row r="17" spans="1:8" s="33" customFormat="1">
      <c r="A17" s="25"/>
      <c r="B17" s="1073"/>
      <c r="C17" s="1073"/>
      <c r="D17" s="1073"/>
      <c r="E17" s="1073"/>
      <c r="F17" s="1073"/>
      <c r="G17" s="1073"/>
    </row>
    <row r="18" spans="1:8" s="33" customFormat="1" ht="11.25" customHeight="1">
      <c r="A18" s="25"/>
      <c r="B18" s="266"/>
      <c r="C18" s="266"/>
      <c r="D18" s="266"/>
      <c r="E18" s="266"/>
      <c r="F18" s="266"/>
      <c r="G18" s="266"/>
    </row>
    <row r="19" spans="1:8">
      <c r="A19" s="25"/>
      <c r="B19" s="25" t="s">
        <v>121</v>
      </c>
      <c r="C19" s="10"/>
      <c r="D19" s="10"/>
      <c r="E19" s="10"/>
      <c r="F19" s="10"/>
      <c r="G19" s="10"/>
    </row>
    <row r="20" spans="1:8">
      <c r="A20" s="25"/>
      <c r="B20" s="8" t="s">
        <v>1033</v>
      </c>
      <c r="C20" s="10"/>
      <c r="D20" s="10"/>
      <c r="E20" s="10"/>
      <c r="F20" s="10"/>
      <c r="G20" s="10"/>
    </row>
    <row r="21" spans="1:8">
      <c r="A21" s="25"/>
      <c r="B21" s="8" t="s">
        <v>1034</v>
      </c>
      <c r="C21" s="10"/>
      <c r="D21" s="10"/>
      <c r="E21" s="10"/>
      <c r="F21" s="10"/>
      <c r="G21" s="10"/>
    </row>
    <row r="22" spans="1:8">
      <c r="A22" s="25"/>
      <c r="B22" s="8" t="s">
        <v>1035</v>
      </c>
      <c r="C22" s="10"/>
      <c r="D22" s="10"/>
      <c r="E22" s="10"/>
      <c r="F22" s="10"/>
      <c r="G22" s="10"/>
    </row>
    <row r="23" spans="1:8">
      <c r="A23" s="25"/>
      <c r="B23" s="8" t="s">
        <v>1036</v>
      </c>
      <c r="C23" s="10"/>
      <c r="D23" s="10"/>
      <c r="E23" s="10"/>
      <c r="F23" s="10"/>
      <c r="G23" s="10"/>
    </row>
    <row r="24" spans="1:8">
      <c r="A24" s="25"/>
      <c r="B24" s="8" t="s">
        <v>1037</v>
      </c>
      <c r="C24" s="10"/>
      <c r="D24" s="10"/>
      <c r="E24" s="10"/>
      <c r="F24" s="10"/>
      <c r="G24" s="10"/>
    </row>
    <row r="25" spans="1:8">
      <c r="A25" s="25"/>
      <c r="B25" s="25"/>
      <c r="C25" s="10"/>
      <c r="D25" s="10"/>
      <c r="E25" s="10"/>
      <c r="F25" s="10"/>
      <c r="G25" s="10"/>
    </row>
    <row r="26" spans="1:8">
      <c r="A26" s="190" t="s">
        <v>116</v>
      </c>
      <c r="B26" s="49" t="s">
        <v>996</v>
      </c>
      <c r="C26" s="10"/>
      <c r="D26" s="10"/>
      <c r="E26" s="10"/>
      <c r="F26" s="10"/>
      <c r="G26" s="10"/>
    </row>
    <row r="27" spans="1:8">
      <c r="A27" s="147">
        <f>'Annex 11 Fuel Properties'!A11+1</f>
        <v>1</v>
      </c>
      <c r="B27" s="101" t="s">
        <v>997</v>
      </c>
      <c r="C27" s="102" t="s">
        <v>998</v>
      </c>
      <c r="D27" s="102" t="s">
        <v>216</v>
      </c>
      <c r="E27" s="102" t="s">
        <v>1038</v>
      </c>
      <c r="F27" s="102" t="s">
        <v>1039</v>
      </c>
      <c r="G27" s="102" t="s">
        <v>1000</v>
      </c>
      <c r="H27" s="10"/>
    </row>
    <row r="28" spans="1:8">
      <c r="A28" s="25"/>
      <c r="B28" s="65" t="s">
        <v>1001</v>
      </c>
      <c r="C28" s="104">
        <v>1</v>
      </c>
      <c r="D28" s="116">
        <v>277.77777777799997</v>
      </c>
      <c r="E28" s="113">
        <v>9.4781707770000008</v>
      </c>
      <c r="F28" s="113">
        <v>2.3884590000000001E-2</v>
      </c>
      <c r="G28" s="117">
        <v>238902.95761861501</v>
      </c>
    </row>
    <row r="29" spans="1:8">
      <c r="A29" s="25"/>
      <c r="B29" s="65" t="s">
        <v>1685</v>
      </c>
      <c r="C29" s="114">
        <f>1/D28</f>
        <v>3.5999999999971203E-3</v>
      </c>
      <c r="D29" s="104">
        <f t="shared" ref="D29:G32" si="0">$C29*D$28</f>
        <v>1</v>
      </c>
      <c r="E29" s="113">
        <f t="shared" si="0"/>
        <v>3.4121414797172706E-2</v>
      </c>
      <c r="F29" s="113">
        <f t="shared" si="0"/>
        <v>8.5984523999931223E-5</v>
      </c>
      <c r="G29" s="116">
        <f t="shared" si="0"/>
        <v>860.05064742632601</v>
      </c>
    </row>
    <row r="30" spans="1:8">
      <c r="A30" s="25"/>
      <c r="B30" s="65" t="s">
        <v>999</v>
      </c>
      <c r="C30" s="113">
        <f>1/E28</f>
        <v>0.10550559000547115</v>
      </c>
      <c r="D30" s="115">
        <f t="shared" si="0"/>
        <v>29.307108334876538</v>
      </c>
      <c r="E30" s="104">
        <f t="shared" si="0"/>
        <v>1</v>
      </c>
      <c r="F30" s="113">
        <f t="shared" si="0"/>
        <v>2.5199577599887761E-3</v>
      </c>
      <c r="G30" s="117">
        <f t="shared" si="0"/>
        <v>25205.597497604045</v>
      </c>
    </row>
    <row r="31" spans="1:8">
      <c r="A31" s="25"/>
      <c r="B31" s="65" t="s">
        <v>1002</v>
      </c>
      <c r="C31" s="115">
        <f>1/F28</f>
        <v>41.867999408823849</v>
      </c>
      <c r="D31" s="117">
        <f t="shared" si="0"/>
        <v>11629.999835793706</v>
      </c>
      <c r="E31" s="116">
        <f t="shared" si="0"/>
        <v>396.83204848816752</v>
      </c>
      <c r="F31" s="104">
        <f t="shared" si="0"/>
        <v>1</v>
      </c>
      <c r="G31" s="117">
        <f t="shared" si="0"/>
        <v>10002388.888342442</v>
      </c>
    </row>
    <row r="32" spans="1:8">
      <c r="A32" s="25"/>
      <c r="B32" s="65" t="s">
        <v>1003</v>
      </c>
      <c r="C32" s="119">
        <f>1/G28</f>
        <v>4.1858000000000057E-6</v>
      </c>
      <c r="D32" s="118">
        <f t="shared" si="0"/>
        <v>1.1627222222231539E-3</v>
      </c>
      <c r="E32" s="119">
        <f t="shared" si="0"/>
        <v>3.9673727238366659E-5</v>
      </c>
      <c r="F32" s="119">
        <f t="shared" si="0"/>
        <v>9.9976116822000138E-8</v>
      </c>
      <c r="G32" s="104">
        <f t="shared" si="0"/>
        <v>1</v>
      </c>
    </row>
    <row r="33" spans="1:8" s="33" customFormat="1" ht="9">
      <c r="C33" s="555"/>
      <c r="D33" s="555"/>
      <c r="E33" s="555"/>
      <c r="F33" s="555"/>
      <c r="G33" s="555"/>
    </row>
    <row r="34" spans="1:8">
      <c r="A34" s="25"/>
      <c r="C34" s="10"/>
      <c r="D34" s="10"/>
      <c r="E34" s="10"/>
      <c r="F34" s="10"/>
      <c r="G34" s="10"/>
    </row>
    <row r="35" spans="1:8">
      <c r="A35" s="190" t="s">
        <v>117</v>
      </c>
      <c r="B35" s="49" t="s">
        <v>1004</v>
      </c>
      <c r="C35" s="10"/>
      <c r="D35" s="10"/>
      <c r="E35" s="10"/>
      <c r="F35" s="10"/>
      <c r="G35" s="10"/>
      <c r="H35" s="10"/>
    </row>
    <row r="36" spans="1:8">
      <c r="A36" s="124">
        <f>$A$27</f>
        <v>1</v>
      </c>
      <c r="B36" s="101" t="s">
        <v>997</v>
      </c>
      <c r="C36" s="102" t="s">
        <v>1005</v>
      </c>
      <c r="D36" s="102" t="s">
        <v>1032</v>
      </c>
      <c r="E36" s="102" t="s">
        <v>1006</v>
      </c>
      <c r="F36" s="102" t="s">
        <v>1027</v>
      </c>
      <c r="G36" s="102" t="s">
        <v>1007</v>
      </c>
      <c r="H36" s="102" t="s">
        <v>1028</v>
      </c>
    </row>
    <row r="37" spans="1:8">
      <c r="A37" s="25"/>
      <c r="B37" s="65" t="s">
        <v>1008</v>
      </c>
      <c r="C37" s="104">
        <v>1</v>
      </c>
      <c r="D37" s="106">
        <v>1E-3</v>
      </c>
      <c r="E37" s="103">
        <v>3.5314667000000001E-2</v>
      </c>
      <c r="F37" s="103">
        <v>0.21996924800000001</v>
      </c>
      <c r="G37" s="103">
        <v>0.26417205100000002</v>
      </c>
      <c r="H37" s="111">
        <v>6.2898110000000002E-3</v>
      </c>
    </row>
    <row r="38" spans="1:8">
      <c r="A38" s="25"/>
      <c r="B38" s="65" t="s">
        <v>1031</v>
      </c>
      <c r="C38" s="109">
        <f>1/D37</f>
        <v>1000</v>
      </c>
      <c r="D38" s="104">
        <f t="shared" ref="D38:H42" si="1">$C38*D$37</f>
        <v>1</v>
      </c>
      <c r="E38" s="106">
        <f t="shared" si="1"/>
        <v>35.314667</v>
      </c>
      <c r="F38" s="107">
        <f t="shared" si="1"/>
        <v>219.96924799999999</v>
      </c>
      <c r="G38" s="107">
        <f t="shared" si="1"/>
        <v>264.17205100000001</v>
      </c>
      <c r="H38" s="105">
        <f t="shared" si="1"/>
        <v>6.2898110000000003</v>
      </c>
    </row>
    <row r="39" spans="1:8">
      <c r="A39" s="25"/>
      <c r="B39" s="65" t="s">
        <v>1009</v>
      </c>
      <c r="C39" s="106">
        <f>1/E37</f>
        <v>28.316846368677353</v>
      </c>
      <c r="D39" s="103">
        <f t="shared" si="1"/>
        <v>2.8316846368677356E-2</v>
      </c>
      <c r="E39" s="104">
        <f t="shared" si="1"/>
        <v>1</v>
      </c>
      <c r="F39" s="105">
        <f t="shared" si="1"/>
        <v>6.228835401449488</v>
      </c>
      <c r="G39" s="103">
        <f t="shared" si="1"/>
        <v>7.4805193830653991</v>
      </c>
      <c r="H39" s="103">
        <f t="shared" si="1"/>
        <v>0.17810761177501688</v>
      </c>
    </row>
    <row r="40" spans="1:8">
      <c r="A40" s="25"/>
      <c r="B40" s="65" t="s">
        <v>1010</v>
      </c>
      <c r="C40" s="105">
        <f>1/F37</f>
        <v>4.5460900061812275</v>
      </c>
      <c r="D40" s="103">
        <f t="shared" si="1"/>
        <v>4.5460900061812274E-3</v>
      </c>
      <c r="E40" s="103">
        <f t="shared" si="1"/>
        <v>0.16054365472031801</v>
      </c>
      <c r="F40" s="104">
        <f t="shared" si="1"/>
        <v>1</v>
      </c>
      <c r="G40" s="103">
        <f t="shared" si="1"/>
        <v>1.2009499209634977</v>
      </c>
      <c r="H40" s="110">
        <f t="shared" si="1"/>
        <v>2.8594046927868752E-2</v>
      </c>
    </row>
    <row r="41" spans="1:8">
      <c r="A41" s="25"/>
      <c r="B41" s="65" t="s">
        <v>1007</v>
      </c>
      <c r="C41" s="105">
        <f>1/G37</f>
        <v>3.7854118034613733</v>
      </c>
      <c r="D41" s="111">
        <f t="shared" si="1"/>
        <v>3.7854118034613732E-3</v>
      </c>
      <c r="E41" s="103">
        <f t="shared" si="1"/>
        <v>0.13368055729710784</v>
      </c>
      <c r="F41" s="103">
        <f t="shared" si="1"/>
        <v>0.83267418777772206</v>
      </c>
      <c r="G41" s="104">
        <f t="shared" si="1"/>
        <v>1</v>
      </c>
      <c r="H41" s="110">
        <f t="shared" si="1"/>
        <v>2.3809524800941183E-2</v>
      </c>
    </row>
    <row r="42" spans="1:8">
      <c r="A42" s="25"/>
      <c r="B42" s="65" t="s">
        <v>1029</v>
      </c>
      <c r="C42" s="107">
        <f>1/H37</f>
        <v>158.98728912522174</v>
      </c>
      <c r="D42" s="103">
        <f t="shared" si="1"/>
        <v>0.15898728912522173</v>
      </c>
      <c r="E42" s="105">
        <f t="shared" si="1"/>
        <v>5.6145831726899269</v>
      </c>
      <c r="F42" s="106">
        <f t="shared" si="1"/>
        <v>34.972314430433606</v>
      </c>
      <c r="G42" s="109">
        <f t="shared" si="1"/>
        <v>41.999998251139822</v>
      </c>
      <c r="H42" s="104">
        <f t="shared" si="1"/>
        <v>1</v>
      </c>
    </row>
    <row r="43" spans="1:8" s="33" customFormat="1" ht="9">
      <c r="C43" s="555"/>
      <c r="D43" s="555"/>
      <c r="E43" s="555"/>
      <c r="F43" s="555"/>
      <c r="G43" s="555"/>
      <c r="H43" s="555"/>
    </row>
    <row r="44" spans="1:8">
      <c r="A44" s="25"/>
      <c r="B44" s="25"/>
      <c r="C44" s="10"/>
      <c r="D44" s="10"/>
      <c r="E44" s="10"/>
      <c r="F44" s="10"/>
      <c r="G44" s="10"/>
      <c r="H44" s="10"/>
    </row>
    <row r="45" spans="1:8">
      <c r="A45" s="190" t="s">
        <v>118</v>
      </c>
      <c r="B45" s="49" t="s">
        <v>1024</v>
      </c>
      <c r="C45" s="10"/>
      <c r="D45" s="10"/>
      <c r="E45" s="10"/>
      <c r="F45" s="10"/>
      <c r="G45" s="10"/>
      <c r="H45" s="10"/>
    </row>
    <row r="46" spans="1:8">
      <c r="A46" s="124">
        <f>$A$27</f>
        <v>1</v>
      </c>
      <c r="B46" s="101" t="s">
        <v>997</v>
      </c>
      <c r="C46" s="102" t="s">
        <v>269</v>
      </c>
      <c r="D46" s="102" t="s">
        <v>1011</v>
      </c>
      <c r="E46" s="102" t="s">
        <v>54</v>
      </c>
      <c r="F46" s="102" t="s">
        <v>55</v>
      </c>
      <c r="G46" s="102" t="s">
        <v>1012</v>
      </c>
      <c r="H46" s="10"/>
    </row>
    <row r="47" spans="1:8">
      <c r="A47" s="25"/>
      <c r="B47" s="65" t="s">
        <v>1013</v>
      </c>
      <c r="C47" s="104">
        <v>1</v>
      </c>
      <c r="D47" s="106">
        <v>1E-3</v>
      </c>
      <c r="E47" s="103">
        <v>9.8420699999999996E-4</v>
      </c>
      <c r="F47" s="103">
        <v>1.1023109999999999E-3</v>
      </c>
      <c r="G47" s="103">
        <f>G49/C49</f>
        <v>2.2046236800000001</v>
      </c>
      <c r="H47" s="10"/>
    </row>
    <row r="48" spans="1:8">
      <c r="A48" s="25"/>
      <c r="B48" s="126" t="s">
        <v>97</v>
      </c>
      <c r="C48" s="109">
        <f>1/D47</f>
        <v>1000</v>
      </c>
      <c r="D48" s="104">
        <f>$C48*D$47</f>
        <v>1</v>
      </c>
      <c r="E48" s="103">
        <f>$C48*E$47</f>
        <v>0.98420699999999994</v>
      </c>
      <c r="F48" s="103">
        <f>$C48*F$47</f>
        <v>1.1023109999999998</v>
      </c>
      <c r="G48" s="103">
        <f>$C48*G$47</f>
        <v>2204.6236800000001</v>
      </c>
      <c r="H48" s="10"/>
    </row>
    <row r="49" spans="1:10">
      <c r="A49" s="25"/>
      <c r="B49" s="126" t="s">
        <v>52</v>
      </c>
      <c r="C49" s="103">
        <f>1/E47</f>
        <v>1016.0464211288886</v>
      </c>
      <c r="D49" s="103">
        <f t="shared" ref="D49:F51" si="2">$C49*D$47</f>
        <v>1.0160464211288887</v>
      </c>
      <c r="E49" s="104">
        <f t="shared" si="2"/>
        <v>1</v>
      </c>
      <c r="F49" s="103">
        <f t="shared" si="2"/>
        <v>1.1199991465210062</v>
      </c>
      <c r="G49" s="109">
        <v>2240</v>
      </c>
      <c r="H49" s="10"/>
    </row>
    <row r="50" spans="1:10">
      <c r="A50" s="25"/>
      <c r="B50" s="126" t="s">
        <v>53</v>
      </c>
      <c r="C50" s="107">
        <f>1/F47</f>
        <v>907.18499588591612</v>
      </c>
      <c r="D50" s="103">
        <f t="shared" si="2"/>
        <v>0.90718499588591617</v>
      </c>
      <c r="E50" s="103">
        <f t="shared" si="2"/>
        <v>0.8928578232458898</v>
      </c>
      <c r="F50" s="104">
        <f t="shared" si="2"/>
        <v>1</v>
      </c>
      <c r="G50" s="109">
        <f>$C50*G$47</f>
        <v>2000.0015240707933</v>
      </c>
      <c r="H50" s="10"/>
    </row>
    <row r="51" spans="1:10">
      <c r="A51" s="25"/>
      <c r="B51" s="65" t="s">
        <v>1014</v>
      </c>
      <c r="C51" s="103">
        <f>1/G47</f>
        <v>0.45359215228968236</v>
      </c>
      <c r="D51" s="112">
        <f t="shared" si="2"/>
        <v>4.5359215228968239E-4</v>
      </c>
      <c r="E51" s="112">
        <f t="shared" si="2"/>
        <v>4.4642857142857141E-4</v>
      </c>
      <c r="F51" s="103">
        <f t="shared" si="2"/>
        <v>4.9999961898259206E-4</v>
      </c>
      <c r="G51" s="104">
        <f>$C51*G$47</f>
        <v>1</v>
      </c>
      <c r="H51" s="10"/>
    </row>
    <row r="52" spans="1:10" s="33" customFormat="1" ht="9">
      <c r="C52" s="555"/>
      <c r="D52" s="555"/>
      <c r="E52" s="555"/>
      <c r="F52" s="555"/>
      <c r="G52" s="555"/>
      <c r="H52" s="555"/>
    </row>
    <row r="53" spans="1:10">
      <c r="A53" s="25"/>
      <c r="C53" s="10"/>
      <c r="D53" s="10"/>
      <c r="E53" s="10"/>
      <c r="F53" s="10"/>
      <c r="G53" s="10"/>
      <c r="H53" s="10"/>
    </row>
    <row r="54" spans="1:10">
      <c r="A54" s="190" t="s">
        <v>119</v>
      </c>
      <c r="B54" s="49" t="s">
        <v>1030</v>
      </c>
      <c r="C54" s="10"/>
      <c r="D54" s="10"/>
      <c r="E54" s="10"/>
      <c r="F54" s="10"/>
      <c r="G54" s="10"/>
      <c r="H54" s="10"/>
    </row>
    <row r="55" spans="1:10">
      <c r="A55" s="124">
        <f>$A$27</f>
        <v>1</v>
      </c>
      <c r="B55" s="101" t="s">
        <v>997</v>
      </c>
      <c r="C55" s="102" t="s">
        <v>1015</v>
      </c>
      <c r="D55" s="102" t="s">
        <v>1016</v>
      </c>
      <c r="E55" s="102" t="s">
        <v>1026</v>
      </c>
      <c r="F55" s="102" t="s">
        <v>275</v>
      </c>
      <c r="G55" s="102" t="s">
        <v>1041</v>
      </c>
      <c r="H55" s="10"/>
      <c r="I55" s="10"/>
      <c r="J55" s="10"/>
    </row>
    <row r="56" spans="1:10">
      <c r="B56" s="65" t="s">
        <v>1020</v>
      </c>
      <c r="C56" s="104">
        <v>1</v>
      </c>
      <c r="D56" s="105">
        <v>3.2808398950000002</v>
      </c>
      <c r="E56" s="120">
        <f>E59/1000</f>
        <v>6.2137119223733392E-4</v>
      </c>
      <c r="F56" s="100">
        <v>1E-3</v>
      </c>
      <c r="G56" s="120">
        <f>G59/1000</f>
        <v>5.3995680351745805E-4</v>
      </c>
      <c r="H56" s="10"/>
      <c r="I56" s="10"/>
      <c r="J56" s="10"/>
    </row>
    <row r="57" spans="1:10">
      <c r="B57" s="65" t="s">
        <v>1021</v>
      </c>
      <c r="C57" s="103">
        <f>1/D56</f>
        <v>0.30480000000121921</v>
      </c>
      <c r="D57" s="104">
        <f>$E57*D$58</f>
        <v>1</v>
      </c>
      <c r="E57" s="106">
        <f>$C57*E$56</f>
        <v>1.8939393939469695E-4</v>
      </c>
      <c r="F57" s="111">
        <f>$C57*F$56</f>
        <v>3.0480000000121922E-4</v>
      </c>
      <c r="G57" s="112">
        <f>$C57*G$56</f>
        <v>1.6457883371277953E-4</v>
      </c>
      <c r="H57" s="10"/>
      <c r="I57" s="10"/>
      <c r="J57" s="10"/>
    </row>
    <row r="58" spans="1:10">
      <c r="B58" s="65" t="s">
        <v>1025</v>
      </c>
      <c r="C58" s="121">
        <f>1/E56</f>
        <v>1609.3440000000001</v>
      </c>
      <c r="D58" s="109">
        <f>$C58*D$56</f>
        <v>5279.9999999788806</v>
      </c>
      <c r="E58" s="104">
        <v>1</v>
      </c>
      <c r="F58" s="103">
        <v>1.6093440000000001</v>
      </c>
      <c r="G58" s="103">
        <v>0.86897624200000001</v>
      </c>
      <c r="H58" s="10"/>
      <c r="I58" s="10"/>
      <c r="J58" s="10"/>
    </row>
    <row r="59" spans="1:10">
      <c r="B59" s="126" t="s">
        <v>56</v>
      </c>
      <c r="C59" s="109">
        <f>1/F56</f>
        <v>1000</v>
      </c>
      <c r="D59" s="108">
        <f>$C59*D$56</f>
        <v>3280.8398950000001</v>
      </c>
      <c r="E59" s="103">
        <f>1/F58</f>
        <v>0.62137119223733395</v>
      </c>
      <c r="F59" s="104">
        <f>$E59*F$58</f>
        <v>1</v>
      </c>
      <c r="G59" s="103">
        <f>$E59*G$58</f>
        <v>0.53995680351745801</v>
      </c>
      <c r="H59" s="10"/>
      <c r="I59" s="10"/>
      <c r="J59" s="10"/>
    </row>
    <row r="60" spans="1:10">
      <c r="B60" s="65" t="s">
        <v>1040</v>
      </c>
      <c r="C60" s="109">
        <f>1/G56</f>
        <v>1851.9999997882567</v>
      </c>
      <c r="D60" s="108">
        <f>$C60*D$56</f>
        <v>6076.1154848453043</v>
      </c>
      <c r="E60" s="103">
        <f>1/G58</f>
        <v>1.1507794478919713</v>
      </c>
      <c r="F60" s="106">
        <f>$E60*F$58</f>
        <v>1.8519999997882568</v>
      </c>
      <c r="G60" s="104">
        <f>$E60*G$58</f>
        <v>1</v>
      </c>
      <c r="H60" s="10"/>
      <c r="I60" s="10"/>
      <c r="J60" s="10"/>
    </row>
    <row r="61" spans="1:10">
      <c r="C61" s="10"/>
      <c r="D61" s="10"/>
      <c r="E61" s="10"/>
      <c r="F61" s="10"/>
      <c r="G61" s="10"/>
      <c r="H61" s="10"/>
    </row>
    <row r="62" spans="1:10">
      <c r="B62" s="101" t="s">
        <v>997</v>
      </c>
      <c r="C62" s="102" t="s">
        <v>1015</v>
      </c>
      <c r="D62" s="102" t="s">
        <v>1016</v>
      </c>
      <c r="E62" s="102" t="s">
        <v>1017</v>
      </c>
      <c r="F62" s="102" t="s">
        <v>1018</v>
      </c>
      <c r="G62" s="102" t="s">
        <v>1019</v>
      </c>
      <c r="H62" s="10"/>
    </row>
    <row r="63" spans="1:10">
      <c r="B63" s="65" t="s">
        <v>1020</v>
      </c>
      <c r="C63" s="104">
        <v>1</v>
      </c>
      <c r="D63" s="103">
        <v>3.2808398950000002</v>
      </c>
      <c r="E63" s="103">
        <v>39.370078739999997</v>
      </c>
      <c r="F63" s="109">
        <v>100</v>
      </c>
      <c r="G63" s="103">
        <v>1.093613298</v>
      </c>
      <c r="H63" s="10"/>
    </row>
    <row r="64" spans="1:10">
      <c r="B64" s="65" t="s">
        <v>1021</v>
      </c>
      <c r="C64" s="103">
        <f>1/D63</f>
        <v>0.30480000000121921</v>
      </c>
      <c r="D64" s="104">
        <f t="shared" ref="D64:G67" si="3">$C64*D$63</f>
        <v>1</v>
      </c>
      <c r="E64" s="109">
        <f t="shared" si="3"/>
        <v>12</v>
      </c>
      <c r="F64" s="103">
        <f t="shared" si="3"/>
        <v>30.480000000121919</v>
      </c>
      <c r="G64" s="103">
        <f t="shared" si="3"/>
        <v>0.33333333323173331</v>
      </c>
      <c r="H64" s="10"/>
    </row>
    <row r="65" spans="2:8">
      <c r="B65" s="65" t="s">
        <v>1022</v>
      </c>
      <c r="C65" s="103">
        <f>1/E63</f>
        <v>2.5400000000101602E-2</v>
      </c>
      <c r="D65" s="103">
        <f t="shared" si="3"/>
        <v>8.3333333333333343E-2</v>
      </c>
      <c r="E65" s="104">
        <f t="shared" si="3"/>
        <v>1</v>
      </c>
      <c r="F65" s="103">
        <f t="shared" si="3"/>
        <v>2.5400000000101604</v>
      </c>
      <c r="G65" s="103">
        <f t="shared" si="3"/>
        <v>2.7777777769311111E-2</v>
      </c>
      <c r="H65" s="10"/>
    </row>
    <row r="66" spans="2:8">
      <c r="B66" s="126" t="s">
        <v>57</v>
      </c>
      <c r="C66" s="107">
        <f>1/F63</f>
        <v>0.01</v>
      </c>
      <c r="D66" s="103">
        <f t="shared" si="3"/>
        <v>3.2808398950000005E-2</v>
      </c>
      <c r="E66" s="103">
        <f t="shared" si="3"/>
        <v>0.39370078739999997</v>
      </c>
      <c r="F66" s="104">
        <f t="shared" si="3"/>
        <v>1</v>
      </c>
      <c r="G66" s="103">
        <f t="shared" si="3"/>
        <v>1.0936132979999999E-2</v>
      </c>
      <c r="H66" s="10"/>
    </row>
    <row r="67" spans="2:8">
      <c r="B67" s="65" t="s">
        <v>1023</v>
      </c>
      <c r="C67" s="103">
        <f>1/G63</f>
        <v>0.91440000028236679</v>
      </c>
      <c r="D67" s="109">
        <f t="shared" si="3"/>
        <v>3.0000000009144006</v>
      </c>
      <c r="E67" s="109">
        <f t="shared" si="3"/>
        <v>36.000000010972798</v>
      </c>
      <c r="F67" s="103">
        <f t="shared" si="3"/>
        <v>91.440000028236682</v>
      </c>
      <c r="G67" s="104">
        <f t="shared" si="3"/>
        <v>1</v>
      </c>
      <c r="H67" s="10"/>
    </row>
  </sheetData>
  <sheetProtection password="DD98" sheet="1" objects="1" scenarios="1"/>
  <mergeCells count="7">
    <mergeCell ref="B16:G17"/>
    <mergeCell ref="B6:G6"/>
    <mergeCell ref="B7:G7"/>
    <mergeCell ref="B8:G8"/>
    <mergeCell ref="B10:G10"/>
    <mergeCell ref="B12:G12"/>
    <mergeCell ref="B14:G14"/>
  </mergeCells>
  <phoneticPr fontId="26" type="noConversion"/>
  <hyperlinks>
    <hyperlink ref="B16:G17" r:id="rId1" display="If this annex does not have the conversion factor you are looking for, a more complete list of conversions is available here: http://www.onlineconversion.com/"/>
  </hyperlinks>
  <pageMargins left="0.74803149606299213" right="0.74803149606299213" top="0.98425196850393704" bottom="0.78740157480314965" header="0.51181102362204722" footer="0.51181102362204722"/>
  <pageSetup paperSize="9" scale="74" orientation="portrait"/>
  <headerFooter>
    <oddHeader>&amp;C2012 Guidelines to Defra / DECC's GHG Conversion Factors for Company Reporting</oddHeader>
    <oddFooter>Page &amp;P of &amp;N</oddFooter>
  </headerFooter>
  <rowBreaks count="1" manualBreakCount="1">
    <brk id="34"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156"/>
  <sheetViews>
    <sheetView showGridLines="0" showRowColHeaders="0" workbookViewId="0">
      <pane xSplit="1" ySplit="3" topLeftCell="B4" activePane="bottomRight" state="frozen"/>
      <selection pane="topRight"/>
      <selection pane="bottomLeft"/>
      <selection pane="bottomRight" activeCell="B4" sqref="B4:K4"/>
    </sheetView>
  </sheetViews>
  <sheetFormatPr baseColWidth="10" defaultColWidth="9.1640625" defaultRowHeight="12" x14ac:dyDescent="0"/>
  <cols>
    <col min="1" max="1" width="12.33203125" style="796" customWidth="1"/>
    <col min="2" max="3" width="9.1640625" style="796"/>
    <col min="4" max="4" width="58.6640625" style="796" customWidth="1"/>
    <col min="5" max="5" width="2.33203125" style="796" customWidth="1"/>
    <col min="6" max="6" width="11.1640625" style="796" customWidth="1"/>
    <col min="7" max="7" width="2.5" style="796" bestFit="1" customWidth="1"/>
    <col min="8" max="9" width="9.1640625" style="796"/>
    <col min="10" max="10" width="2.33203125" style="796" customWidth="1"/>
    <col min="11" max="11" width="10.83203125" style="796" customWidth="1"/>
    <col min="12" max="12" width="2.5" style="796" bestFit="1" customWidth="1"/>
    <col min="13" max="14" width="9.1640625" style="796"/>
    <col min="15" max="15" width="2.33203125" style="796" customWidth="1"/>
    <col min="16" max="16" width="10.83203125" style="796" customWidth="1"/>
    <col min="17" max="17" width="2.5" style="796" bestFit="1" customWidth="1"/>
    <col min="18" max="19" width="9.1640625" style="796"/>
    <col min="20" max="20" width="2.33203125" style="796" customWidth="1"/>
    <col min="21" max="21" width="10.83203125" style="796" customWidth="1"/>
    <col min="22" max="22" width="2.5" style="796" bestFit="1" customWidth="1"/>
    <col min="23" max="24" width="9.1640625" style="796"/>
    <col min="25" max="25" width="2.33203125" style="796" customWidth="1"/>
    <col min="26" max="26" width="10.83203125" style="796" customWidth="1"/>
    <col min="27" max="27" width="2.5" style="796" bestFit="1" customWidth="1"/>
    <col min="28" max="29" width="9.1640625" style="796"/>
    <col min="30" max="30" width="2.33203125" style="796" customWidth="1"/>
    <col min="31" max="31" width="10.83203125" style="796" bestFit="1" customWidth="1"/>
    <col min="32" max="32" width="2.5" style="796" bestFit="1" customWidth="1"/>
    <col min="33" max="16384" width="9.1640625" style="796"/>
  </cols>
  <sheetData>
    <row r="1" spans="1:14" ht="15">
      <c r="A1" s="805" t="s">
        <v>79</v>
      </c>
      <c r="E1" s="535"/>
      <c r="F1" s="535"/>
      <c r="G1" s="535"/>
      <c r="H1" s="535"/>
      <c r="I1" s="535"/>
      <c r="J1" s="535"/>
      <c r="K1" s="535"/>
      <c r="L1" s="535"/>
      <c r="M1" s="535"/>
    </row>
    <row r="2" spans="1:14">
      <c r="A2" s="859" t="s">
        <v>811</v>
      </c>
      <c r="B2" s="806">
        <v>40969</v>
      </c>
      <c r="D2" s="535"/>
      <c r="E2" s="535"/>
      <c r="F2" s="535"/>
      <c r="G2" s="535"/>
      <c r="H2" s="535"/>
      <c r="I2" s="535"/>
      <c r="J2" s="535"/>
      <c r="K2" s="535"/>
      <c r="L2" s="535"/>
      <c r="M2" s="535"/>
    </row>
    <row r="3" spans="1:14" s="553" customFormat="1" ht="9">
      <c r="A3" s="876"/>
      <c r="B3" s="631"/>
      <c r="C3" s="631"/>
      <c r="D3" s="631"/>
      <c r="E3" s="877"/>
      <c r="F3" s="877"/>
      <c r="G3" s="877"/>
      <c r="H3" s="877"/>
      <c r="I3" s="877"/>
      <c r="J3" s="877"/>
      <c r="K3" s="877"/>
      <c r="L3" s="877"/>
      <c r="M3" s="631"/>
    </row>
    <row r="4" spans="1:14" ht="41.25" customHeight="1">
      <c r="B4" s="1357" t="s">
        <v>1100</v>
      </c>
      <c r="C4" s="1357"/>
      <c r="D4" s="1357"/>
      <c r="E4" s="1357"/>
      <c r="F4" s="1357"/>
      <c r="G4" s="1357"/>
      <c r="H4" s="1357"/>
      <c r="I4" s="1357"/>
      <c r="J4" s="1357"/>
      <c r="K4" s="1357"/>
      <c r="L4" s="807"/>
      <c r="M4" s="807"/>
      <c r="N4" s="807"/>
    </row>
    <row r="5" spans="1:14" s="553" customFormat="1" ht="9">
      <c r="B5" s="876"/>
      <c r="C5" s="876"/>
      <c r="D5" s="876"/>
      <c r="E5" s="876"/>
      <c r="F5" s="876"/>
      <c r="G5" s="876"/>
      <c r="H5" s="876"/>
      <c r="I5" s="876"/>
      <c r="J5" s="876"/>
      <c r="K5" s="876"/>
      <c r="L5" s="876"/>
      <c r="M5" s="876"/>
      <c r="N5" s="876"/>
    </row>
    <row r="6" spans="1:14">
      <c r="B6" s="1090" t="s">
        <v>500</v>
      </c>
      <c r="C6" s="1090"/>
      <c r="D6" s="1090"/>
      <c r="E6" s="1090"/>
      <c r="F6" s="1090"/>
      <c r="G6" s="1090"/>
      <c r="H6" s="1090"/>
      <c r="I6" s="1090"/>
      <c r="J6" s="1090"/>
      <c r="K6" s="1090"/>
      <c r="L6" s="808"/>
      <c r="M6" s="808"/>
      <c r="N6" s="794"/>
    </row>
    <row r="7" spans="1:14" s="553" customFormat="1" ht="9">
      <c r="B7" s="876"/>
      <c r="C7" s="631"/>
      <c r="D7" s="631"/>
      <c r="E7" s="631"/>
      <c r="F7" s="877"/>
      <c r="G7" s="877"/>
      <c r="H7" s="877"/>
      <c r="I7" s="877"/>
      <c r="J7" s="877"/>
      <c r="K7" s="877"/>
      <c r="L7" s="877"/>
      <c r="M7" s="877"/>
      <c r="N7" s="631"/>
    </row>
    <row r="8" spans="1:14" ht="41.25" customHeight="1">
      <c r="B8" s="1059" t="s">
        <v>1175</v>
      </c>
      <c r="C8" s="1059"/>
      <c r="D8" s="1059"/>
      <c r="E8" s="1059"/>
      <c r="F8" s="1059"/>
      <c r="G8" s="1059"/>
      <c r="H8" s="1059"/>
      <c r="I8" s="1059"/>
      <c r="J8" s="1059"/>
      <c r="K8" s="1059"/>
      <c r="L8" s="809"/>
      <c r="M8" s="809"/>
      <c r="N8" s="809"/>
    </row>
    <row r="9" spans="1:14" ht="65.25" customHeight="1">
      <c r="B9" s="1057" t="s">
        <v>1682</v>
      </c>
      <c r="C9" s="1057"/>
      <c r="D9" s="1057"/>
      <c r="E9" s="1057"/>
      <c r="F9" s="1057"/>
      <c r="G9" s="1057"/>
      <c r="H9" s="1057"/>
      <c r="I9" s="1057"/>
      <c r="J9" s="1057"/>
      <c r="K9" s="1057"/>
      <c r="L9" s="794"/>
      <c r="M9" s="794"/>
      <c r="N9" s="794"/>
    </row>
    <row r="10" spans="1:14" s="553" customFormat="1" ht="9">
      <c r="B10" s="631"/>
      <c r="C10" s="631"/>
      <c r="D10" s="631"/>
      <c r="E10" s="631"/>
      <c r="F10" s="631"/>
      <c r="G10" s="631"/>
      <c r="H10" s="631"/>
      <c r="I10" s="631"/>
      <c r="J10" s="631"/>
      <c r="K10" s="631"/>
      <c r="L10" s="631"/>
      <c r="M10" s="631"/>
      <c r="N10" s="631"/>
    </row>
    <row r="11" spans="1:14" ht="12.75" customHeight="1">
      <c r="B11" s="1059" t="s">
        <v>395</v>
      </c>
      <c r="C11" s="1059"/>
      <c r="D11" s="1059"/>
      <c r="E11" s="1059"/>
      <c r="F11" s="1059"/>
      <c r="G11" s="1059"/>
      <c r="H11" s="1059"/>
      <c r="I11" s="1059"/>
      <c r="J11" s="1059"/>
      <c r="K11" s="1059"/>
      <c r="L11" s="794"/>
      <c r="M11" s="794"/>
      <c r="N11" s="794"/>
    </row>
    <row r="12" spans="1:14" s="553" customFormat="1" ht="9">
      <c r="B12" s="801"/>
      <c r="C12" s="878"/>
      <c r="D12" s="878"/>
      <c r="E12" s="878"/>
      <c r="F12" s="879"/>
      <c r="G12" s="879"/>
      <c r="H12" s="879"/>
      <c r="I12" s="879"/>
      <c r="J12" s="879"/>
      <c r="K12" s="879"/>
      <c r="L12" s="879"/>
      <c r="M12" s="879"/>
      <c r="N12" s="878"/>
    </row>
    <row r="13" spans="1:14" ht="12.75" customHeight="1">
      <c r="B13" s="1059" t="s">
        <v>1176</v>
      </c>
      <c r="C13" s="1059"/>
      <c r="D13" s="1059"/>
      <c r="E13" s="1059"/>
      <c r="F13" s="1059"/>
      <c r="G13" s="1059"/>
      <c r="H13" s="1059"/>
      <c r="I13" s="1059"/>
      <c r="J13" s="1059"/>
      <c r="K13" s="1059"/>
      <c r="L13" s="795"/>
      <c r="M13" s="795"/>
      <c r="N13" s="795"/>
    </row>
    <row r="14" spans="1:14" s="553" customFormat="1" ht="9">
      <c r="B14" s="801"/>
      <c r="C14" s="878"/>
      <c r="D14" s="878"/>
      <c r="E14" s="878"/>
      <c r="F14" s="879"/>
      <c r="G14" s="879"/>
      <c r="H14" s="879"/>
      <c r="I14" s="879"/>
      <c r="J14" s="879"/>
      <c r="K14" s="879"/>
      <c r="L14" s="879"/>
      <c r="M14" s="879"/>
      <c r="N14" s="878"/>
    </row>
    <row r="15" spans="1:14" ht="28.5" customHeight="1">
      <c r="B15" s="1059" t="s">
        <v>1177</v>
      </c>
      <c r="C15" s="1059"/>
      <c r="D15" s="1059"/>
      <c r="E15" s="1059"/>
      <c r="F15" s="1059"/>
      <c r="G15" s="1059"/>
      <c r="H15" s="1059"/>
      <c r="I15" s="1059"/>
      <c r="J15" s="1059"/>
      <c r="K15" s="1059"/>
      <c r="L15" s="795"/>
      <c r="M15" s="795"/>
      <c r="N15" s="795"/>
    </row>
    <row r="16" spans="1:14" s="553" customFormat="1" ht="9">
      <c r="B16" s="801"/>
      <c r="C16" s="801"/>
      <c r="D16" s="801"/>
      <c r="E16" s="801"/>
      <c r="F16" s="801"/>
      <c r="G16" s="801"/>
      <c r="H16" s="801"/>
      <c r="I16" s="801"/>
      <c r="J16" s="801"/>
      <c r="K16" s="801"/>
      <c r="L16" s="801"/>
      <c r="M16" s="801"/>
      <c r="N16" s="801"/>
    </row>
    <row r="17" spans="2:14" ht="73.5" customHeight="1">
      <c r="B17" s="1057" t="s">
        <v>1301</v>
      </c>
      <c r="C17" s="1057"/>
      <c r="D17" s="1057"/>
      <c r="E17" s="1057"/>
      <c r="F17" s="1057"/>
      <c r="G17" s="1057"/>
      <c r="H17" s="1057"/>
      <c r="I17" s="1057"/>
      <c r="J17" s="1057"/>
      <c r="K17" s="1057"/>
      <c r="L17" s="794"/>
      <c r="M17" s="794"/>
      <c r="N17" s="794"/>
    </row>
    <row r="18" spans="2:14">
      <c r="B18" s="810" t="s">
        <v>1302</v>
      </c>
      <c r="C18" s="810"/>
      <c r="D18" s="810"/>
      <c r="E18" s="810"/>
      <c r="F18" s="810"/>
      <c r="G18" s="810"/>
      <c r="H18" s="810"/>
      <c r="I18" s="810"/>
      <c r="J18" s="810"/>
      <c r="K18" s="810"/>
      <c r="L18" s="810"/>
      <c r="M18" s="810"/>
      <c r="N18" s="810"/>
    </row>
    <row r="19" spans="2:14">
      <c r="B19" s="1108" t="s">
        <v>1156</v>
      </c>
      <c r="C19" s="1108"/>
      <c r="D19" s="1108"/>
      <c r="E19" s="1108"/>
      <c r="F19" s="1108"/>
      <c r="G19" s="1108"/>
      <c r="H19" s="1108"/>
      <c r="I19" s="1108"/>
      <c r="J19" s="1108"/>
      <c r="K19" s="1108"/>
      <c r="L19" s="930"/>
      <c r="M19" s="930"/>
      <c r="N19" s="930"/>
    </row>
    <row r="20" spans="2:14">
      <c r="B20" s="795"/>
      <c r="C20" s="795"/>
      <c r="D20" s="795"/>
      <c r="E20" s="795"/>
      <c r="F20" s="795"/>
      <c r="G20" s="795"/>
      <c r="H20" s="795"/>
      <c r="I20" s="795"/>
      <c r="J20" s="795"/>
      <c r="K20" s="795"/>
      <c r="L20" s="795"/>
      <c r="M20" s="795"/>
      <c r="N20" s="795"/>
    </row>
    <row r="21" spans="2:14">
      <c r="B21" s="1090" t="s">
        <v>131</v>
      </c>
      <c r="C21" s="1090"/>
      <c r="D21" s="1090"/>
      <c r="E21" s="1090"/>
      <c r="F21" s="1090"/>
      <c r="G21" s="1090"/>
      <c r="H21" s="1090"/>
      <c r="I21" s="1090"/>
      <c r="J21" s="1090"/>
      <c r="K21" s="1090"/>
      <c r="L21" s="808"/>
      <c r="M21" s="808"/>
      <c r="N21" s="795"/>
    </row>
    <row r="22" spans="2:14" s="553" customFormat="1" ht="9">
      <c r="B22" s="801"/>
      <c r="C22" s="801"/>
      <c r="D22" s="801"/>
      <c r="E22" s="801"/>
      <c r="F22" s="877"/>
      <c r="G22" s="877"/>
      <c r="H22" s="877"/>
      <c r="I22" s="877"/>
      <c r="J22" s="877"/>
      <c r="K22" s="877"/>
      <c r="L22" s="877"/>
      <c r="M22" s="877"/>
      <c r="N22" s="801"/>
    </row>
    <row r="23" spans="2:14" ht="54.75" customHeight="1">
      <c r="B23" s="1057" t="s">
        <v>396</v>
      </c>
      <c r="C23" s="1057"/>
      <c r="D23" s="1057"/>
      <c r="E23" s="1057"/>
      <c r="F23" s="1057"/>
      <c r="G23" s="1057"/>
      <c r="H23" s="1057"/>
      <c r="I23" s="1057"/>
      <c r="J23" s="1057"/>
      <c r="K23" s="1057"/>
      <c r="L23" s="794"/>
      <c r="M23" s="794"/>
      <c r="N23" s="794"/>
    </row>
    <row r="24" spans="2:14" s="553" customFormat="1" ht="9">
      <c r="B24" s="801"/>
      <c r="C24" s="801"/>
      <c r="D24" s="801"/>
      <c r="E24" s="801"/>
      <c r="F24" s="877"/>
      <c r="G24" s="877"/>
      <c r="H24" s="877"/>
      <c r="I24" s="877"/>
      <c r="J24" s="877"/>
      <c r="K24" s="877"/>
      <c r="L24" s="877"/>
      <c r="M24" s="877"/>
      <c r="N24" s="801"/>
    </row>
    <row r="25" spans="2:14" ht="42" customHeight="1">
      <c r="B25" s="1059" t="s">
        <v>397</v>
      </c>
      <c r="C25" s="1059"/>
      <c r="D25" s="1059"/>
      <c r="E25" s="1059"/>
      <c r="F25" s="1059"/>
      <c r="G25" s="1059"/>
      <c r="H25" s="1059"/>
      <c r="I25" s="1059"/>
      <c r="J25" s="1059"/>
      <c r="K25" s="1059"/>
      <c r="L25" s="794"/>
      <c r="M25" s="794"/>
      <c r="N25" s="794"/>
    </row>
    <row r="26" spans="2:14">
      <c r="B26" s="795"/>
      <c r="C26" s="795"/>
      <c r="D26" s="795"/>
      <c r="E26" s="795"/>
      <c r="F26" s="808"/>
      <c r="G26" s="808"/>
      <c r="H26" s="808"/>
      <c r="I26" s="808"/>
      <c r="J26" s="808"/>
      <c r="K26" s="808"/>
      <c r="L26" s="808"/>
      <c r="M26" s="808"/>
      <c r="N26" s="795"/>
    </row>
    <row r="27" spans="2:14" ht="12.75" customHeight="1">
      <c r="B27" s="1090" t="s">
        <v>182</v>
      </c>
      <c r="C27" s="1090"/>
      <c r="D27" s="1090"/>
      <c r="E27" s="1090"/>
      <c r="F27" s="1090"/>
      <c r="G27" s="1090"/>
      <c r="H27" s="1090"/>
      <c r="I27" s="1090"/>
      <c r="J27" s="1090"/>
      <c r="K27" s="1090"/>
      <c r="L27" s="1346"/>
      <c r="M27" s="1346"/>
      <c r="N27" s="1346"/>
    </row>
    <row r="28" spans="2:14" s="553" customFormat="1" ht="9">
      <c r="B28" s="801"/>
      <c r="C28" s="801"/>
      <c r="D28" s="801"/>
      <c r="E28" s="801"/>
      <c r="F28" s="877"/>
      <c r="G28" s="877"/>
      <c r="H28" s="877"/>
      <c r="I28" s="877"/>
      <c r="J28" s="877"/>
      <c r="K28" s="877"/>
      <c r="L28" s="877"/>
      <c r="M28" s="877"/>
      <c r="N28" s="801"/>
    </row>
    <row r="29" spans="2:14" ht="51.75" customHeight="1">
      <c r="B29" s="1057" t="s">
        <v>1078</v>
      </c>
      <c r="C29" s="1057"/>
      <c r="D29" s="1057"/>
      <c r="E29" s="1057"/>
      <c r="F29" s="1057"/>
      <c r="G29" s="1057"/>
      <c r="H29" s="1057"/>
      <c r="I29" s="1057"/>
      <c r="J29" s="1057"/>
      <c r="K29" s="1057"/>
      <c r="L29" s="794"/>
      <c r="M29" s="794"/>
      <c r="N29" s="794"/>
    </row>
    <row r="30" spans="2:14">
      <c r="B30" s="795"/>
      <c r="C30" s="795"/>
      <c r="D30" s="795"/>
      <c r="E30" s="795"/>
      <c r="F30" s="795"/>
      <c r="G30" s="795"/>
      <c r="H30" s="795"/>
      <c r="I30" s="795"/>
      <c r="J30" s="795"/>
      <c r="K30" s="795"/>
      <c r="L30" s="795"/>
      <c r="M30" s="795"/>
      <c r="N30" s="795"/>
    </row>
    <row r="31" spans="2:14" ht="12.75" customHeight="1">
      <c r="B31" s="1090" t="s">
        <v>398</v>
      </c>
      <c r="C31" s="1090"/>
      <c r="D31" s="1090"/>
      <c r="E31" s="1090"/>
      <c r="F31" s="1090"/>
      <c r="G31" s="1090"/>
      <c r="H31" s="1090"/>
      <c r="I31" s="1090"/>
      <c r="J31" s="1090"/>
      <c r="K31" s="1090"/>
      <c r="L31" s="1346"/>
      <c r="M31" s="1346"/>
      <c r="N31" s="1346"/>
    </row>
    <row r="32" spans="2:14" s="553" customFormat="1" ht="9">
      <c r="B32" s="880"/>
      <c r="C32" s="880"/>
      <c r="D32" s="880"/>
      <c r="E32" s="880"/>
      <c r="F32" s="881"/>
      <c r="G32" s="881"/>
      <c r="H32" s="881"/>
      <c r="I32" s="881"/>
      <c r="J32" s="881"/>
      <c r="K32" s="881"/>
      <c r="L32" s="881"/>
      <c r="M32" s="881"/>
      <c r="N32" s="880"/>
    </row>
    <row r="33" spans="1:15" ht="31.5" customHeight="1">
      <c r="A33" s="956"/>
      <c r="B33" s="1347" t="s">
        <v>1303</v>
      </c>
      <c r="C33" s="1347"/>
      <c r="D33" s="1347"/>
      <c r="E33" s="1347"/>
      <c r="F33" s="1347"/>
      <c r="G33" s="1347"/>
      <c r="H33" s="1347"/>
      <c r="I33" s="1347"/>
      <c r="J33" s="1347"/>
      <c r="K33" s="1347"/>
      <c r="L33" s="809"/>
      <c r="M33" s="809"/>
      <c r="N33" s="809"/>
    </row>
    <row r="34" spans="1:15" ht="17.25" customHeight="1">
      <c r="A34" s="956"/>
      <c r="B34" s="1073" t="s">
        <v>1304</v>
      </c>
      <c r="C34" s="1073"/>
      <c r="D34" s="1073"/>
      <c r="E34" s="1073"/>
      <c r="F34" s="1073"/>
      <c r="G34" s="1073"/>
      <c r="H34" s="1073"/>
      <c r="I34" s="1073"/>
      <c r="J34" s="1073"/>
      <c r="K34" s="1073"/>
      <c r="L34" s="808"/>
      <c r="M34" s="929"/>
      <c r="N34" s="808"/>
      <c r="O34" s="929"/>
    </row>
    <row r="35" spans="1:15" s="553" customFormat="1" ht="9">
      <c r="B35" s="801"/>
      <c r="C35" s="801"/>
      <c r="D35" s="801"/>
      <c r="E35" s="801"/>
      <c r="F35" s="877"/>
      <c r="G35" s="877"/>
      <c r="H35" s="877"/>
      <c r="I35" s="877"/>
      <c r="J35" s="877"/>
      <c r="K35" s="877"/>
      <c r="L35" s="877"/>
      <c r="M35" s="877"/>
      <c r="N35" s="801"/>
    </row>
    <row r="36" spans="1:15" ht="12.75" customHeight="1">
      <c r="A36" s="956"/>
      <c r="B36" s="1090" t="s">
        <v>399</v>
      </c>
      <c r="C36" s="1090"/>
      <c r="D36" s="1090"/>
      <c r="E36" s="1090"/>
      <c r="F36" s="1090"/>
      <c r="G36" s="1090"/>
      <c r="H36" s="1090"/>
      <c r="I36" s="1090"/>
      <c r="J36" s="1090"/>
      <c r="K36" s="1090"/>
      <c r="L36" s="808"/>
      <c r="M36" s="929"/>
      <c r="N36" s="808"/>
    </row>
    <row r="37" spans="1:15" s="553" customFormat="1" ht="9">
      <c r="B37" s="882"/>
      <c r="C37" s="882"/>
      <c r="D37" s="882"/>
      <c r="E37" s="882"/>
      <c r="F37" s="883"/>
      <c r="G37" s="883"/>
      <c r="H37" s="883"/>
      <c r="I37" s="883"/>
      <c r="J37" s="883"/>
      <c r="K37" s="883"/>
      <c r="L37" s="883"/>
      <c r="M37" s="883"/>
      <c r="N37" s="882"/>
    </row>
    <row r="38" spans="1:15" ht="12.75" customHeight="1">
      <c r="A38" s="956"/>
      <c r="B38" s="1358" t="s">
        <v>1305</v>
      </c>
      <c r="C38" s="1358"/>
      <c r="D38" s="1358"/>
      <c r="E38" s="1358"/>
      <c r="F38" s="1358"/>
      <c r="G38" s="1358"/>
      <c r="H38" s="1358"/>
      <c r="I38" s="1358"/>
      <c r="J38" s="1358"/>
      <c r="K38" s="1358"/>
      <c r="L38" s="808"/>
      <c r="M38" s="929"/>
      <c r="N38" s="808"/>
    </row>
    <row r="39" spans="1:15" ht="12.75" customHeight="1">
      <c r="A39" s="956"/>
      <c r="B39" s="1073" t="s">
        <v>1306</v>
      </c>
      <c r="C39" s="1073"/>
      <c r="D39" s="1073"/>
      <c r="E39" s="1073"/>
      <c r="F39" s="1073"/>
      <c r="G39" s="1073"/>
      <c r="H39" s="1073"/>
      <c r="I39" s="1073"/>
      <c r="J39" s="1073"/>
      <c r="K39" s="1073"/>
      <c r="L39" s="808"/>
      <c r="M39" s="929"/>
      <c r="N39" s="808"/>
    </row>
    <row r="40" spans="1:15">
      <c r="A40" s="956"/>
      <c r="B40" s="947"/>
      <c r="C40" s="947"/>
      <c r="D40" s="947"/>
      <c r="E40" s="947"/>
      <c r="F40" s="808"/>
      <c r="G40" s="808"/>
      <c r="H40" s="808"/>
      <c r="I40" s="808"/>
      <c r="J40" s="808"/>
      <c r="K40" s="808"/>
      <c r="L40" s="808"/>
      <c r="M40" s="808"/>
      <c r="N40" s="795"/>
    </row>
    <row r="41" spans="1:15" ht="27" customHeight="1">
      <c r="A41" s="956"/>
      <c r="B41" s="1090" t="s">
        <v>400</v>
      </c>
      <c r="C41" s="1090"/>
      <c r="D41" s="1090"/>
      <c r="E41" s="1090"/>
      <c r="F41" s="1090"/>
      <c r="G41" s="1090"/>
      <c r="H41" s="1090"/>
      <c r="I41" s="1090"/>
      <c r="J41" s="1090"/>
      <c r="K41" s="1090"/>
      <c r="L41" s="811"/>
      <c r="M41" s="811"/>
      <c r="N41" s="811"/>
    </row>
    <row r="42" spans="1:15" s="553" customFormat="1" ht="9">
      <c r="B42" s="882"/>
      <c r="C42" s="882"/>
      <c r="D42" s="882"/>
      <c r="E42" s="882"/>
      <c r="F42" s="883"/>
      <c r="G42" s="883"/>
      <c r="H42" s="883"/>
      <c r="I42" s="883"/>
      <c r="J42" s="883"/>
      <c r="K42" s="883"/>
      <c r="L42" s="883"/>
      <c r="M42" s="883"/>
      <c r="N42" s="882"/>
    </row>
    <row r="43" spans="1:15">
      <c r="A43" s="956"/>
      <c r="B43" s="1059" t="s">
        <v>1178</v>
      </c>
      <c r="C43" s="1059"/>
      <c r="D43" s="1059"/>
      <c r="E43" s="1059"/>
      <c r="F43" s="1059"/>
      <c r="G43" s="1059"/>
      <c r="H43" s="1059"/>
      <c r="I43" s="1059"/>
      <c r="J43" s="1059"/>
      <c r="K43" s="1059"/>
      <c r="L43" s="795"/>
      <c r="M43" s="795"/>
      <c r="N43" s="795"/>
    </row>
    <row r="44" spans="1:15" s="857" customFormat="1">
      <c r="A44" s="956"/>
      <c r="B44" s="1059"/>
      <c r="C44" s="1059"/>
      <c r="D44" s="1059"/>
      <c r="E44" s="1059"/>
      <c r="F44" s="1059"/>
      <c r="G44" s="1059"/>
      <c r="H44" s="1059"/>
      <c r="I44" s="1059"/>
      <c r="J44" s="1059"/>
      <c r="K44" s="1059"/>
      <c r="L44" s="856"/>
      <c r="M44" s="856"/>
      <c r="N44" s="856"/>
    </row>
    <row r="45" spans="1:15" s="857" customFormat="1">
      <c r="A45" s="956"/>
      <c r="B45" s="1059"/>
      <c r="C45" s="1059"/>
      <c r="D45" s="1059"/>
      <c r="E45" s="1059"/>
      <c r="F45" s="1059"/>
      <c r="G45" s="1059"/>
      <c r="H45" s="1059"/>
      <c r="I45" s="1059"/>
      <c r="J45" s="1059"/>
      <c r="K45" s="1059"/>
      <c r="L45" s="856"/>
      <c r="M45" s="856"/>
      <c r="N45" s="856"/>
    </row>
    <row r="46" spans="1:15">
      <c r="A46" s="956"/>
      <c r="B46" s="947"/>
      <c r="C46" s="947"/>
      <c r="D46" s="947"/>
      <c r="E46" s="947"/>
      <c r="F46" s="947"/>
      <c r="G46" s="947"/>
      <c r="H46" s="947"/>
      <c r="I46" s="947"/>
      <c r="J46" s="947"/>
      <c r="K46" s="947"/>
      <c r="L46" s="795"/>
      <c r="M46" s="795"/>
      <c r="N46" s="795"/>
    </row>
    <row r="47" spans="1:15">
      <c r="A47" s="956"/>
      <c r="B47" s="1090" t="s">
        <v>1307</v>
      </c>
      <c r="C47" s="1090"/>
      <c r="D47" s="1090"/>
      <c r="E47" s="1090"/>
      <c r="F47" s="1090"/>
      <c r="G47" s="1090"/>
      <c r="H47" s="1090"/>
      <c r="I47" s="1090"/>
      <c r="J47" s="1090"/>
      <c r="K47" s="1090"/>
      <c r="L47" s="812"/>
      <c r="M47" s="812"/>
      <c r="N47" s="797"/>
    </row>
    <row r="48" spans="1:15">
      <c r="A48" s="956"/>
      <c r="B48" s="630" t="s">
        <v>1308</v>
      </c>
      <c r="C48" s="811"/>
      <c r="D48" s="811"/>
      <c r="E48" s="811"/>
      <c r="F48" s="811"/>
      <c r="G48" s="811"/>
      <c r="H48" s="811"/>
      <c r="I48" s="811"/>
      <c r="J48" s="811"/>
      <c r="K48" s="809"/>
      <c r="L48" s="809"/>
      <c r="M48" s="809"/>
      <c r="N48" s="797"/>
    </row>
    <row r="49" spans="1:69">
      <c r="A49" s="956"/>
      <c r="B49" s="630"/>
      <c r="C49" s="811"/>
      <c r="D49" s="811"/>
      <c r="E49" s="811"/>
      <c r="F49" s="811"/>
      <c r="G49" s="811"/>
      <c r="H49" s="811"/>
      <c r="I49" s="811"/>
      <c r="J49" s="811"/>
      <c r="K49" s="809"/>
      <c r="L49" s="809"/>
      <c r="M49" s="809"/>
      <c r="N49" s="797"/>
    </row>
    <row r="50" spans="1:69" ht="12.75" customHeight="1">
      <c r="A50" s="956"/>
      <c r="B50" s="1090" t="s">
        <v>499</v>
      </c>
      <c r="C50" s="1090"/>
      <c r="D50" s="1090"/>
      <c r="E50" s="1090"/>
      <c r="F50" s="1090"/>
      <c r="G50" s="1090"/>
      <c r="H50" s="1090"/>
      <c r="I50" s="1090"/>
      <c r="J50" s="1090"/>
      <c r="K50" s="1090"/>
      <c r="L50" s="1090"/>
      <c r="M50" s="1090"/>
      <c r="N50" s="1090"/>
    </row>
    <row r="51" spans="1:69">
      <c r="A51" s="956"/>
      <c r="B51" s="952"/>
      <c r="C51" s="952"/>
      <c r="D51" s="952"/>
      <c r="E51" s="950"/>
      <c r="F51" s="808"/>
      <c r="G51" s="808"/>
      <c r="H51" s="808"/>
      <c r="I51" s="808"/>
      <c r="J51" s="808"/>
      <c r="K51" s="808"/>
      <c r="L51" s="808"/>
      <c r="M51" s="808"/>
      <c r="N51" s="794"/>
    </row>
    <row r="52" spans="1:69">
      <c r="A52" s="956"/>
      <c r="B52" s="1356" t="s">
        <v>1179</v>
      </c>
      <c r="C52" s="1356"/>
      <c r="D52" s="1356"/>
      <c r="E52" s="1356"/>
      <c r="F52" s="1356"/>
      <c r="G52" s="1356"/>
      <c r="H52" s="1356"/>
      <c r="I52" s="1356"/>
      <c r="J52" s="1356"/>
      <c r="K52" s="1356"/>
      <c r="L52" s="813"/>
      <c r="M52" s="813"/>
      <c r="N52" s="813"/>
    </row>
    <row r="53" spans="1:69" s="857" customFormat="1">
      <c r="A53" s="956"/>
      <c r="B53" s="1356"/>
      <c r="C53" s="1356"/>
      <c r="D53" s="1356"/>
      <c r="E53" s="1356"/>
      <c r="F53" s="1356"/>
      <c r="G53" s="1356"/>
      <c r="H53" s="1356"/>
      <c r="I53" s="1356"/>
      <c r="J53" s="1356"/>
      <c r="K53" s="1356"/>
      <c r="L53" s="858"/>
      <c r="M53" s="858"/>
      <c r="N53" s="858"/>
    </row>
    <row r="54" spans="1:69" s="857" customFormat="1">
      <c r="A54" s="956"/>
      <c r="B54" s="1356"/>
      <c r="C54" s="1356"/>
      <c r="D54" s="1356"/>
      <c r="E54" s="1356"/>
      <c r="F54" s="1356"/>
      <c r="G54" s="1356"/>
      <c r="H54" s="1356"/>
      <c r="I54" s="1356"/>
      <c r="J54" s="1356"/>
      <c r="K54" s="1356"/>
      <c r="L54" s="858"/>
      <c r="M54" s="858"/>
      <c r="N54" s="858"/>
    </row>
    <row r="55" spans="1:69" s="857" customFormat="1">
      <c r="A55" s="956"/>
      <c r="B55" s="1356"/>
      <c r="C55" s="1356"/>
      <c r="D55" s="1356"/>
      <c r="E55" s="1356"/>
      <c r="F55" s="1356"/>
      <c r="G55" s="1356"/>
      <c r="H55" s="1356"/>
      <c r="I55" s="1356"/>
      <c r="J55" s="1356"/>
      <c r="K55" s="1356"/>
      <c r="L55" s="858"/>
      <c r="M55" s="858"/>
      <c r="N55" s="858"/>
    </row>
    <row r="56" spans="1:69" s="553" customFormat="1" ht="9">
      <c r="B56" s="1356"/>
      <c r="C56" s="1356"/>
      <c r="D56" s="1356"/>
      <c r="E56" s="1356"/>
      <c r="F56" s="1356"/>
      <c r="G56" s="1356"/>
      <c r="H56" s="1356"/>
      <c r="I56" s="1356"/>
      <c r="J56" s="1356"/>
      <c r="K56" s="1356"/>
      <c r="L56" s="884"/>
      <c r="M56" s="884"/>
      <c r="N56" s="884"/>
    </row>
    <row r="57" spans="1:69" ht="28.5" customHeight="1">
      <c r="A57" s="956"/>
      <c r="B57" s="1356" t="s">
        <v>1180</v>
      </c>
      <c r="C57" s="1356"/>
      <c r="D57" s="1356"/>
      <c r="E57" s="1356"/>
      <c r="F57" s="1356"/>
      <c r="G57" s="1356"/>
      <c r="H57" s="1356"/>
      <c r="I57" s="1356"/>
      <c r="J57" s="1356"/>
      <c r="K57" s="1356"/>
      <c r="L57" s="813"/>
      <c r="M57" s="813"/>
      <c r="N57" s="813"/>
    </row>
    <row r="58" spans="1:69" s="553" customFormat="1" ht="9">
      <c r="B58" s="885"/>
      <c r="C58" s="885"/>
      <c r="D58" s="885"/>
      <c r="E58" s="885"/>
      <c r="F58" s="886"/>
      <c r="G58" s="886"/>
      <c r="H58" s="886"/>
      <c r="I58" s="886"/>
      <c r="J58" s="886"/>
      <c r="K58" s="886"/>
      <c r="L58" s="886"/>
      <c r="M58" s="886"/>
      <c r="N58" s="885"/>
    </row>
    <row r="59" spans="1:69" ht="53.25" customHeight="1">
      <c r="A59" s="956"/>
      <c r="B59" s="1356" t="s">
        <v>1309</v>
      </c>
      <c r="C59" s="1356"/>
      <c r="D59" s="1356"/>
      <c r="E59" s="1356"/>
      <c r="F59" s="1356"/>
      <c r="G59" s="1356"/>
      <c r="H59" s="1356"/>
      <c r="I59" s="1356"/>
      <c r="J59" s="1356"/>
      <c r="K59" s="1356"/>
      <c r="L59" s="813"/>
      <c r="M59" s="813"/>
      <c r="N59" s="813"/>
    </row>
    <row r="60" spans="1:69">
      <c r="C60" s="814"/>
      <c r="D60" s="814"/>
      <c r="E60" s="814"/>
      <c r="F60" s="814"/>
      <c r="G60" s="814"/>
      <c r="H60" s="814"/>
      <c r="I60" s="814"/>
      <c r="J60" s="814"/>
      <c r="K60" s="814"/>
      <c r="L60" s="814"/>
      <c r="M60" s="814"/>
      <c r="N60" s="814"/>
      <c r="O60" s="814"/>
    </row>
    <row r="61" spans="1:69" customFormat="1">
      <c r="A61" s="372" t="s">
        <v>80</v>
      </c>
      <c r="B61" s="190"/>
      <c r="C61" s="534"/>
      <c r="D61" s="534"/>
      <c r="E61" s="815"/>
      <c r="F61" s="892">
        <v>2004</v>
      </c>
      <c r="G61" s="893"/>
      <c r="H61" s="1317" t="s">
        <v>749</v>
      </c>
      <c r="I61" s="1318"/>
      <c r="J61" s="796"/>
      <c r="K61" s="892">
        <v>2005</v>
      </c>
      <c r="L61" s="893"/>
      <c r="M61" s="1317" t="s">
        <v>749</v>
      </c>
      <c r="N61" s="1318"/>
      <c r="O61" s="796"/>
      <c r="P61" s="892">
        <v>2006</v>
      </c>
      <c r="Q61" s="893"/>
      <c r="R61" s="1317" t="s">
        <v>749</v>
      </c>
      <c r="S61" s="1318"/>
      <c r="T61" s="796"/>
      <c r="U61" s="892">
        <v>2007</v>
      </c>
      <c r="V61" s="893"/>
      <c r="W61" s="1317" t="s">
        <v>749</v>
      </c>
      <c r="X61" s="1318"/>
      <c r="Y61" s="796"/>
      <c r="Z61" s="892">
        <v>2008</v>
      </c>
      <c r="AA61" s="893"/>
      <c r="AB61" s="1317" t="s">
        <v>749</v>
      </c>
      <c r="AC61" s="1318"/>
      <c r="AD61" s="796"/>
      <c r="AE61" s="892">
        <v>2009</v>
      </c>
      <c r="AF61" s="893"/>
      <c r="AG61" s="1317" t="s">
        <v>749</v>
      </c>
      <c r="AH61" s="1318"/>
      <c r="AI61" s="796"/>
      <c r="AJ61" s="796"/>
      <c r="AK61" s="796"/>
      <c r="AL61" s="796"/>
      <c r="AM61" s="796"/>
      <c r="AN61" s="796"/>
      <c r="AO61" s="796"/>
      <c r="AP61" s="796"/>
      <c r="AQ61" s="796"/>
      <c r="AR61" s="796"/>
      <c r="AS61" s="796"/>
      <c r="AT61" s="796"/>
      <c r="AU61" s="796"/>
      <c r="AV61" s="796"/>
      <c r="AW61" s="796"/>
      <c r="AX61" s="796"/>
      <c r="AY61" s="796"/>
      <c r="AZ61" s="796"/>
      <c r="BA61" s="796"/>
      <c r="BB61" s="796"/>
      <c r="BC61" s="796"/>
      <c r="BD61" s="796"/>
      <c r="BE61" s="796"/>
      <c r="BF61" s="796"/>
      <c r="BG61" s="796"/>
      <c r="BH61" s="796"/>
      <c r="BI61" s="796"/>
      <c r="BJ61" s="796"/>
      <c r="BK61" s="796"/>
      <c r="BL61" s="796"/>
      <c r="BM61" s="796"/>
      <c r="BN61" s="796"/>
      <c r="BO61" s="796"/>
      <c r="BP61" s="796"/>
      <c r="BQ61" s="796"/>
    </row>
    <row r="62" spans="1:69" customFormat="1">
      <c r="B62" s="1353" t="s">
        <v>1181</v>
      </c>
      <c r="C62" s="1354"/>
      <c r="D62" s="1355"/>
      <c r="E62" s="816"/>
      <c r="F62" s="792"/>
      <c r="G62" s="792"/>
      <c r="H62" s="817" t="s">
        <v>845</v>
      </c>
      <c r="I62" s="817"/>
      <c r="J62" s="796"/>
      <c r="K62" s="792"/>
      <c r="L62" s="791"/>
      <c r="M62" s="373" t="s">
        <v>845</v>
      </c>
      <c r="N62" s="374"/>
      <c r="O62" s="796"/>
      <c r="P62" s="792"/>
      <c r="Q62" s="791"/>
      <c r="R62" s="373" t="s">
        <v>845</v>
      </c>
      <c r="S62" s="374"/>
      <c r="T62" s="796"/>
      <c r="U62" s="792"/>
      <c r="V62" s="791"/>
      <c r="W62" s="373" t="s">
        <v>845</v>
      </c>
      <c r="X62" s="374"/>
      <c r="Y62" s="796"/>
      <c r="Z62" s="792"/>
      <c r="AA62" s="791"/>
      <c r="AB62" s="373" t="s">
        <v>845</v>
      </c>
      <c r="AC62" s="374"/>
      <c r="AD62" s="796"/>
      <c r="AE62" s="792"/>
      <c r="AF62" s="791"/>
      <c r="AG62" s="373" t="s">
        <v>845</v>
      </c>
      <c r="AH62" s="374"/>
      <c r="AI62" s="796"/>
      <c r="AJ62" s="796"/>
      <c r="AK62" s="796"/>
      <c r="AL62" s="796"/>
      <c r="AM62" s="796"/>
      <c r="AN62" s="796"/>
      <c r="AO62" s="796"/>
      <c r="AP62" s="796"/>
      <c r="AQ62" s="796"/>
      <c r="AR62" s="796"/>
      <c r="AS62" s="796"/>
      <c r="AT62" s="796"/>
      <c r="AU62" s="796"/>
      <c r="AV62" s="796"/>
      <c r="AW62" s="796"/>
      <c r="AX62" s="796"/>
      <c r="AY62" s="796"/>
      <c r="AZ62" s="796"/>
      <c r="BA62" s="796"/>
      <c r="BB62" s="796"/>
      <c r="BC62" s="796"/>
      <c r="BD62" s="796"/>
      <c r="BE62" s="796"/>
      <c r="BF62" s="796"/>
      <c r="BG62" s="796"/>
      <c r="BH62" s="796"/>
      <c r="BI62" s="796"/>
      <c r="BJ62" s="796"/>
      <c r="BK62" s="796"/>
      <c r="BL62" s="796"/>
      <c r="BM62" s="796"/>
      <c r="BN62" s="796"/>
      <c r="BO62" s="796"/>
      <c r="BP62" s="796"/>
      <c r="BQ62" s="796"/>
    </row>
    <row r="63" spans="1:69" customFormat="1" ht="48">
      <c r="A63" s="796"/>
      <c r="B63" s="793" t="s">
        <v>402</v>
      </c>
      <c r="C63" s="793" t="s">
        <v>1310</v>
      </c>
      <c r="D63" s="557" t="s">
        <v>403</v>
      </c>
      <c r="E63" s="818"/>
      <c r="F63" s="557" t="s">
        <v>1411</v>
      </c>
      <c r="G63" s="96" t="s">
        <v>202</v>
      </c>
      <c r="H63" s="740" t="s">
        <v>774</v>
      </c>
      <c r="I63" s="740" t="s">
        <v>767</v>
      </c>
      <c r="J63" s="796"/>
      <c r="K63" s="557" t="s">
        <v>1411</v>
      </c>
      <c r="L63" s="96" t="s">
        <v>202</v>
      </c>
      <c r="M63" s="740" t="s">
        <v>774</v>
      </c>
      <c r="N63" s="740" t="s">
        <v>767</v>
      </c>
      <c r="O63" s="796"/>
      <c r="P63" s="557" t="s">
        <v>1411</v>
      </c>
      <c r="Q63" s="96" t="s">
        <v>202</v>
      </c>
      <c r="R63" s="740" t="s">
        <v>774</v>
      </c>
      <c r="S63" s="740" t="s">
        <v>767</v>
      </c>
      <c r="T63" s="796"/>
      <c r="U63" s="557" t="s">
        <v>1411</v>
      </c>
      <c r="V63" s="96" t="s">
        <v>202</v>
      </c>
      <c r="W63" s="740" t="s">
        <v>774</v>
      </c>
      <c r="X63" s="740" t="s">
        <v>767</v>
      </c>
      <c r="Y63" s="796"/>
      <c r="Z63" s="557" t="s">
        <v>1411</v>
      </c>
      <c r="AA63" s="96" t="s">
        <v>202</v>
      </c>
      <c r="AB63" s="740" t="s">
        <v>774</v>
      </c>
      <c r="AC63" s="740" t="s">
        <v>767</v>
      </c>
      <c r="AD63" s="796"/>
      <c r="AE63" s="557" t="s">
        <v>1411</v>
      </c>
      <c r="AF63" s="96" t="s">
        <v>202</v>
      </c>
      <c r="AG63" s="740" t="s">
        <v>774</v>
      </c>
      <c r="AH63" s="740" t="s">
        <v>767</v>
      </c>
      <c r="AI63" s="796"/>
      <c r="AJ63" s="796"/>
      <c r="AK63" s="796"/>
      <c r="AL63" s="796"/>
      <c r="AM63" s="796"/>
      <c r="AN63" s="796"/>
      <c r="AO63" s="796"/>
      <c r="AP63" s="796"/>
      <c r="AQ63" s="796"/>
      <c r="AR63" s="796"/>
      <c r="AS63" s="796"/>
      <c r="AT63" s="796"/>
      <c r="AU63" s="796"/>
      <c r="AV63" s="796"/>
      <c r="AW63" s="796"/>
      <c r="AX63" s="796"/>
      <c r="AY63" s="796"/>
      <c r="AZ63" s="796"/>
      <c r="BA63" s="796"/>
      <c r="BB63" s="796"/>
      <c r="BC63" s="796"/>
      <c r="BD63" s="796"/>
      <c r="BE63" s="796"/>
      <c r="BF63" s="796"/>
      <c r="BG63" s="796"/>
      <c r="BH63" s="796"/>
      <c r="BI63" s="796"/>
      <c r="BJ63" s="796"/>
      <c r="BK63" s="796"/>
      <c r="BL63" s="796"/>
      <c r="BM63" s="796"/>
      <c r="BN63" s="796"/>
      <c r="BO63" s="796"/>
      <c r="BP63" s="796"/>
      <c r="BQ63" s="796"/>
    </row>
    <row r="64" spans="1:69" customFormat="1">
      <c r="A64" s="796"/>
      <c r="B64" s="375" t="s">
        <v>404</v>
      </c>
      <c r="C64" s="558" t="s">
        <v>1311</v>
      </c>
      <c r="D64" s="376" t="s">
        <v>1254</v>
      </c>
      <c r="E64" s="819"/>
      <c r="F64" s="377"/>
      <c r="G64" s="378" t="s">
        <v>202</v>
      </c>
      <c r="H64" s="820">
        <v>3.5285008201044321</v>
      </c>
      <c r="I64" s="379" t="str">
        <f t="shared" ref="I64:I127" si="0">IF(ISBLANK(F64),"",F64*H64)</f>
        <v/>
      </c>
      <c r="J64" s="796"/>
      <c r="K64" s="377"/>
      <c r="L64" s="378" t="s">
        <v>202</v>
      </c>
      <c r="M64" s="820">
        <v>3.5337047912008108</v>
      </c>
      <c r="N64" s="379" t="str">
        <f>IF(ISBLANK(K64),"",K64*M64)</f>
        <v/>
      </c>
      <c r="O64" s="796"/>
      <c r="P64" s="377"/>
      <c r="Q64" s="378" t="s">
        <v>202</v>
      </c>
      <c r="R64" s="820">
        <v>3.2886035226755381</v>
      </c>
      <c r="S64" s="379" t="str">
        <f>IF(ISBLANK(P64),"",P64*R64)</f>
        <v/>
      </c>
      <c r="T64" s="796"/>
      <c r="U64" s="377"/>
      <c r="V64" s="378" t="s">
        <v>202</v>
      </c>
      <c r="W64" s="820">
        <v>2.9531251124782605</v>
      </c>
      <c r="X64" s="379" t="str">
        <f>IF(ISBLANK(U64),"",U64*W64)</f>
        <v/>
      </c>
      <c r="Y64" s="796"/>
      <c r="Z64" s="377"/>
      <c r="AA64" s="378" t="s">
        <v>202</v>
      </c>
      <c r="AB64" s="820">
        <v>2.5462432166334041</v>
      </c>
      <c r="AC64" s="379" t="str">
        <f>IF(ISBLANK(Z64),"",Z64*AB64)</f>
        <v/>
      </c>
      <c r="AD64" s="796"/>
      <c r="AE64" s="377"/>
      <c r="AF64" s="378" t="s">
        <v>202</v>
      </c>
      <c r="AG64" s="820">
        <v>2.6750854001666902</v>
      </c>
      <c r="AH64" s="379" t="str">
        <f>IF(ISBLANK(AE64),"",AE64*AG64)</f>
        <v/>
      </c>
      <c r="AI64" s="796"/>
      <c r="AJ64" s="796"/>
      <c r="AK64" s="796"/>
      <c r="AL64" s="796"/>
      <c r="AM64" s="796"/>
      <c r="AN64" s="796"/>
      <c r="AO64" s="796"/>
      <c r="AP64" s="796"/>
      <c r="AQ64" s="796"/>
      <c r="AR64" s="796"/>
      <c r="AS64" s="796"/>
      <c r="AT64" s="796"/>
      <c r="AU64" s="796"/>
      <c r="AV64" s="796"/>
      <c r="AW64" s="796"/>
      <c r="AX64" s="796"/>
      <c r="AY64" s="796"/>
      <c r="AZ64" s="796"/>
      <c r="BA64" s="796"/>
      <c r="BB64" s="796"/>
      <c r="BC64" s="796"/>
      <c r="BD64" s="796"/>
      <c r="BE64" s="796"/>
      <c r="BF64" s="796"/>
      <c r="BG64" s="796"/>
      <c r="BH64" s="796"/>
      <c r="BI64" s="796"/>
      <c r="BJ64" s="796"/>
      <c r="BK64" s="796"/>
      <c r="BL64" s="796"/>
      <c r="BM64" s="796"/>
      <c r="BN64" s="796"/>
      <c r="BO64" s="796"/>
      <c r="BP64" s="796"/>
      <c r="BQ64" s="796"/>
    </row>
    <row r="65" spans="1:69" customFormat="1">
      <c r="A65" s="796"/>
      <c r="B65" s="375" t="s">
        <v>405</v>
      </c>
      <c r="C65" s="558" t="s">
        <v>1312</v>
      </c>
      <c r="D65" s="376" t="s">
        <v>406</v>
      </c>
      <c r="E65" s="819"/>
      <c r="F65" s="377"/>
      <c r="G65" s="378" t="s">
        <v>202</v>
      </c>
      <c r="H65" s="820">
        <v>0.61406632065618461</v>
      </c>
      <c r="I65" s="379" t="str">
        <f t="shared" si="0"/>
        <v/>
      </c>
      <c r="J65" s="796"/>
      <c r="K65" s="377"/>
      <c r="L65" s="378" t="s">
        <v>202</v>
      </c>
      <c r="M65" s="820">
        <v>0.5930810362262553</v>
      </c>
      <c r="N65" s="379" t="str">
        <f>IF(ISBLANK(K65),"",K65*M65)</f>
        <v/>
      </c>
      <c r="O65" s="796"/>
      <c r="P65" s="377"/>
      <c r="Q65" s="378" t="s">
        <v>202</v>
      </c>
      <c r="R65" s="820">
        <v>0.55514417910795677</v>
      </c>
      <c r="S65" s="379" t="str">
        <f>IF(ISBLANK(P65),"",P65*R65)</f>
        <v/>
      </c>
      <c r="T65" s="796"/>
      <c r="U65" s="377"/>
      <c r="V65" s="378" t="s">
        <v>202</v>
      </c>
      <c r="W65" s="820">
        <v>0.53656726948642197</v>
      </c>
      <c r="X65" s="379" t="str">
        <f>IF(ISBLANK(U65),"",U65*W65)</f>
        <v/>
      </c>
      <c r="Y65" s="796"/>
      <c r="Z65" s="377"/>
      <c r="AA65" s="378" t="s">
        <v>202</v>
      </c>
      <c r="AB65" s="820">
        <v>0.46568539597161834</v>
      </c>
      <c r="AC65" s="379" t="str">
        <f>IF(ISBLANK(Z65),"",Z65*AB65)</f>
        <v/>
      </c>
      <c r="AD65" s="796"/>
      <c r="AE65" s="377"/>
      <c r="AF65" s="378" t="s">
        <v>202</v>
      </c>
      <c r="AG65" s="820">
        <v>0.39801333743723682</v>
      </c>
      <c r="AH65" s="379" t="str">
        <f>IF(ISBLANK(AE65),"",AE65*AG65)</f>
        <v/>
      </c>
      <c r="AI65" s="796"/>
      <c r="AJ65" s="796"/>
      <c r="AK65" s="796"/>
      <c r="AL65" s="796"/>
      <c r="AM65" s="796"/>
      <c r="AN65" s="796"/>
      <c r="AO65" s="796"/>
      <c r="AP65" s="796"/>
      <c r="AQ65" s="796"/>
      <c r="AR65" s="796"/>
      <c r="AS65" s="796"/>
      <c r="AT65" s="796"/>
      <c r="AU65" s="796"/>
      <c r="AV65" s="796"/>
      <c r="AW65" s="796"/>
      <c r="AX65" s="796"/>
      <c r="AY65" s="796"/>
      <c r="AZ65" s="796"/>
      <c r="BA65" s="796"/>
      <c r="BB65" s="796"/>
      <c r="BC65" s="796"/>
      <c r="BD65" s="796"/>
      <c r="BE65" s="796"/>
      <c r="BF65" s="796"/>
      <c r="BG65" s="796"/>
      <c r="BH65" s="796"/>
      <c r="BI65" s="796"/>
      <c r="BJ65" s="796"/>
      <c r="BK65" s="796"/>
      <c r="BL65" s="796"/>
      <c r="BM65" s="796"/>
      <c r="BN65" s="796"/>
      <c r="BO65" s="796"/>
      <c r="BP65" s="796"/>
      <c r="BQ65" s="796"/>
    </row>
    <row r="66" spans="1:69" customFormat="1">
      <c r="A66" s="796"/>
      <c r="B66" s="375" t="s">
        <v>407</v>
      </c>
      <c r="C66" s="558" t="s">
        <v>1313</v>
      </c>
      <c r="D66" s="376" t="s">
        <v>1255</v>
      </c>
      <c r="E66" s="819"/>
      <c r="F66" s="377"/>
      <c r="G66" s="378" t="s">
        <v>202</v>
      </c>
      <c r="H66" s="820">
        <v>1.2926391114867866</v>
      </c>
      <c r="I66" s="379" t="str">
        <f>IF(ISBLANK(F66),"",F66*H66)</f>
        <v/>
      </c>
      <c r="J66" s="796"/>
      <c r="K66" s="377"/>
      <c r="L66" s="378" t="s">
        <v>202</v>
      </c>
      <c r="M66" s="820">
        <v>1.2225776429415773</v>
      </c>
      <c r="N66" s="379" t="str">
        <f>IF(ISBLANK(K66),"",K66*M66)</f>
        <v/>
      </c>
      <c r="O66" s="796"/>
      <c r="P66" s="377"/>
      <c r="Q66" s="378" t="s">
        <v>202</v>
      </c>
      <c r="R66" s="820">
        <v>1.2748151234644942</v>
      </c>
      <c r="S66" s="379" t="str">
        <f>IF(ISBLANK(P66),"",P66*R66)</f>
        <v/>
      </c>
      <c r="T66" s="796"/>
      <c r="U66" s="377"/>
      <c r="V66" s="378" t="s">
        <v>202</v>
      </c>
      <c r="W66" s="820">
        <v>1.1504159007220165</v>
      </c>
      <c r="X66" s="379" t="str">
        <f>IF(ISBLANK(U66),"",U66*W66)</f>
        <v/>
      </c>
      <c r="Y66" s="796"/>
      <c r="Z66" s="377"/>
      <c r="AA66" s="378" t="s">
        <v>202</v>
      </c>
      <c r="AB66" s="820">
        <v>1.0075241902092731</v>
      </c>
      <c r="AC66" s="379" t="str">
        <f>IF(ISBLANK(Z66),"",Z66*AB66)</f>
        <v/>
      </c>
      <c r="AD66" s="796"/>
      <c r="AE66" s="377"/>
      <c r="AF66" s="378" t="s">
        <v>202</v>
      </c>
      <c r="AG66" s="820">
        <v>0.71776659516781249</v>
      </c>
      <c r="AH66" s="379" t="str">
        <f>IF(ISBLANK(AE66),"",AE66*AG66)</f>
        <v/>
      </c>
      <c r="AI66" s="796"/>
      <c r="AJ66" s="796"/>
      <c r="AK66" s="796"/>
      <c r="AL66" s="796"/>
      <c r="AM66" s="796"/>
      <c r="AN66" s="796"/>
      <c r="AO66" s="796"/>
      <c r="AP66" s="796"/>
      <c r="AQ66" s="796"/>
      <c r="AR66" s="796"/>
      <c r="AS66" s="796"/>
      <c r="AT66" s="796"/>
      <c r="AU66" s="796"/>
      <c r="AV66" s="796"/>
      <c r="AW66" s="796"/>
      <c r="AX66" s="796"/>
      <c r="AY66" s="796"/>
      <c r="AZ66" s="796"/>
      <c r="BA66" s="796"/>
      <c r="BB66" s="796"/>
      <c r="BC66" s="796"/>
      <c r="BD66" s="796"/>
      <c r="BE66" s="796"/>
      <c r="BF66" s="796"/>
      <c r="BG66" s="796"/>
      <c r="BH66" s="796"/>
      <c r="BI66" s="796"/>
      <c r="BJ66" s="796"/>
      <c r="BK66" s="796"/>
      <c r="BL66" s="796"/>
      <c r="BM66" s="796"/>
      <c r="BN66" s="796"/>
      <c r="BO66" s="796"/>
      <c r="BP66" s="796"/>
      <c r="BQ66" s="796"/>
    </row>
    <row r="67" spans="1:69" customFormat="1">
      <c r="A67" s="796"/>
      <c r="B67" s="558">
        <v>10</v>
      </c>
      <c r="C67" s="558" t="s">
        <v>1314</v>
      </c>
      <c r="D67" s="559" t="s">
        <v>1256</v>
      </c>
      <c r="E67" s="819"/>
      <c r="F67" s="377"/>
      <c r="G67" s="378" t="s">
        <v>202</v>
      </c>
      <c r="H67" s="820">
        <v>6.2054592682554164</v>
      </c>
      <c r="I67" s="379" t="str">
        <f t="shared" si="0"/>
        <v/>
      </c>
      <c r="J67" s="796"/>
      <c r="K67" s="377"/>
      <c r="L67" s="378" t="s">
        <v>202</v>
      </c>
      <c r="M67" s="820">
        <v>5.8307710217728692</v>
      </c>
      <c r="N67" s="379" t="str">
        <f t="shared" ref="N67:N130" si="1">IF(ISBLANK(K67),"",K67*M67)</f>
        <v/>
      </c>
      <c r="O67" s="796"/>
      <c r="P67" s="377"/>
      <c r="Q67" s="378" t="s">
        <v>202</v>
      </c>
      <c r="R67" s="820">
        <v>8.7438891793030198</v>
      </c>
      <c r="S67" s="379" t="str">
        <f t="shared" ref="S67:S130" si="2">IF(ISBLANK(P67),"",P67*R67)</f>
        <v/>
      </c>
      <c r="T67" s="796"/>
      <c r="U67" s="377"/>
      <c r="V67" s="378" t="s">
        <v>202</v>
      </c>
      <c r="W67" s="820">
        <v>7.1709535446479835</v>
      </c>
      <c r="X67" s="379" t="str">
        <f t="shared" ref="X67:X130" si="3">IF(ISBLANK(U67),"",U67*W67)</f>
        <v/>
      </c>
      <c r="Y67" s="796"/>
      <c r="Z67" s="377"/>
      <c r="AA67" s="378" t="s">
        <v>202</v>
      </c>
      <c r="AB67" s="820">
        <v>7.1406451405748488</v>
      </c>
      <c r="AC67" s="379" t="str">
        <f t="shared" ref="AC67:AC130" si="4">IF(ISBLANK(Z67),"",Z67*AB67)</f>
        <v/>
      </c>
      <c r="AD67" s="796"/>
      <c r="AE67" s="377"/>
      <c r="AF67" s="378" t="s">
        <v>202</v>
      </c>
      <c r="AG67" s="820">
        <v>6.1307542615867288</v>
      </c>
      <c r="AH67" s="379" t="str">
        <f t="shared" ref="AH67:AH130" si="5">IF(ISBLANK(AE67),"",AE67*AG67)</f>
        <v/>
      </c>
      <c r="AI67" s="796"/>
      <c r="AJ67" s="796"/>
      <c r="AK67" s="796"/>
      <c r="AL67" s="796"/>
      <c r="AM67" s="796"/>
      <c r="AN67" s="796"/>
      <c r="AO67" s="796"/>
      <c r="AP67" s="796"/>
      <c r="AQ67" s="796"/>
      <c r="AR67" s="796"/>
      <c r="AS67" s="796"/>
      <c r="AT67" s="796"/>
      <c r="AU67" s="796"/>
      <c r="AV67" s="796"/>
      <c r="AW67" s="796"/>
      <c r="AX67" s="796"/>
      <c r="AY67" s="796"/>
      <c r="AZ67" s="796"/>
      <c r="BA67" s="796"/>
      <c r="BB67" s="796"/>
      <c r="BC67" s="796"/>
      <c r="BD67" s="796"/>
      <c r="BE67" s="796"/>
      <c r="BF67" s="796"/>
      <c r="BG67" s="796"/>
      <c r="BH67" s="796"/>
      <c r="BI67" s="796"/>
      <c r="BJ67" s="796"/>
      <c r="BK67" s="796"/>
      <c r="BL67" s="796"/>
      <c r="BM67" s="796"/>
      <c r="BN67" s="796"/>
      <c r="BO67" s="796"/>
      <c r="BP67" s="796"/>
      <c r="BQ67" s="796"/>
    </row>
    <row r="68" spans="1:69" customFormat="1">
      <c r="A68" s="796"/>
      <c r="B68" s="558">
        <v>11</v>
      </c>
      <c r="C68" s="558" t="s">
        <v>1315</v>
      </c>
      <c r="D68" s="559" t="s">
        <v>1257</v>
      </c>
      <c r="E68" s="819"/>
      <c r="F68" s="377"/>
      <c r="G68" s="378" t="s">
        <v>202</v>
      </c>
      <c r="H68" s="820">
        <v>1.3279249121057726</v>
      </c>
      <c r="I68" s="379" t="str">
        <f t="shared" si="0"/>
        <v/>
      </c>
      <c r="J68" s="796"/>
      <c r="K68" s="377"/>
      <c r="L68" s="378" t="s">
        <v>202</v>
      </c>
      <c r="M68" s="820">
        <v>1.1080244075930294</v>
      </c>
      <c r="N68" s="379" t="str">
        <f t="shared" si="1"/>
        <v/>
      </c>
      <c r="O68" s="796"/>
      <c r="P68" s="377"/>
      <c r="Q68" s="378" t="s">
        <v>202</v>
      </c>
      <c r="R68" s="820">
        <v>0.92857314506209221</v>
      </c>
      <c r="S68" s="379" t="str">
        <f t="shared" si="2"/>
        <v/>
      </c>
      <c r="T68" s="796"/>
      <c r="U68" s="377"/>
      <c r="V68" s="378" t="s">
        <v>202</v>
      </c>
      <c r="W68" s="820">
        <v>0.92152232867040718</v>
      </c>
      <c r="X68" s="379" t="str">
        <f t="shared" si="3"/>
        <v/>
      </c>
      <c r="Y68" s="796"/>
      <c r="Z68" s="377"/>
      <c r="AA68" s="378" t="s">
        <v>202</v>
      </c>
      <c r="AB68" s="820">
        <v>0.81187677642253264</v>
      </c>
      <c r="AC68" s="379" t="str">
        <f t="shared" si="4"/>
        <v/>
      </c>
      <c r="AD68" s="796"/>
      <c r="AE68" s="377"/>
      <c r="AF68" s="378" t="s">
        <v>202</v>
      </c>
      <c r="AG68" s="820">
        <v>0.72436175142742765</v>
      </c>
      <c r="AH68" s="379" t="str">
        <f t="shared" si="5"/>
        <v/>
      </c>
      <c r="AI68" s="796"/>
      <c r="AJ68" s="796"/>
      <c r="AK68" s="796"/>
      <c r="AL68" s="796"/>
      <c r="AM68" s="796"/>
      <c r="AN68" s="796"/>
      <c r="AO68" s="796"/>
      <c r="AP68" s="796"/>
      <c r="AQ68" s="796"/>
      <c r="AR68" s="796"/>
      <c r="AS68" s="796"/>
      <c r="AT68" s="796"/>
      <c r="AU68" s="796"/>
      <c r="AV68" s="796"/>
      <c r="AW68" s="796"/>
      <c r="AX68" s="796"/>
      <c r="AY68" s="796"/>
      <c r="AZ68" s="796"/>
      <c r="BA68" s="796"/>
      <c r="BB68" s="796"/>
      <c r="BC68" s="796"/>
      <c r="BD68" s="796"/>
      <c r="BE68" s="796"/>
      <c r="BF68" s="796"/>
      <c r="BG68" s="796"/>
      <c r="BH68" s="796"/>
      <c r="BI68" s="796"/>
      <c r="BJ68" s="796"/>
      <c r="BK68" s="796"/>
      <c r="BL68" s="796"/>
      <c r="BM68" s="796"/>
      <c r="BN68" s="796"/>
      <c r="BO68" s="796"/>
      <c r="BP68" s="796"/>
      <c r="BQ68" s="796"/>
    </row>
    <row r="69" spans="1:69" customFormat="1">
      <c r="A69" s="796"/>
      <c r="B69" s="558">
        <v>13</v>
      </c>
      <c r="C69" s="558" t="s">
        <v>1316</v>
      </c>
      <c r="D69" s="559" t="s">
        <v>408</v>
      </c>
      <c r="E69" s="819"/>
      <c r="F69" s="377"/>
      <c r="G69" s="378" t="s">
        <v>202</v>
      </c>
      <c r="H69" s="820">
        <v>0.99872227818359849</v>
      </c>
      <c r="I69" s="379" t="str">
        <f t="shared" si="0"/>
        <v/>
      </c>
      <c r="J69" s="796"/>
      <c r="K69" s="377"/>
      <c r="L69" s="378" t="s">
        <v>202</v>
      </c>
      <c r="M69" s="820">
        <v>1.1771534376390267</v>
      </c>
      <c r="N69" s="379" t="str">
        <f t="shared" si="1"/>
        <v/>
      </c>
      <c r="O69" s="796"/>
      <c r="P69" s="377"/>
      <c r="Q69" s="378" t="s">
        <v>202</v>
      </c>
      <c r="R69" s="820">
        <v>1.270913275904979</v>
      </c>
      <c r="S69" s="379" t="str">
        <f t="shared" si="2"/>
        <v/>
      </c>
      <c r="T69" s="796"/>
      <c r="U69" s="377"/>
      <c r="V69" s="378" t="s">
        <v>202</v>
      </c>
      <c r="W69" s="820">
        <v>1.2339495714485718</v>
      </c>
      <c r="X69" s="379" t="str">
        <f t="shared" si="3"/>
        <v/>
      </c>
      <c r="Y69" s="796"/>
      <c r="Z69" s="377"/>
      <c r="AA69" s="378" t="s">
        <v>202</v>
      </c>
      <c r="AB69" s="820">
        <v>1.2259658036858516</v>
      </c>
      <c r="AC69" s="379" t="str">
        <f t="shared" si="4"/>
        <v/>
      </c>
      <c r="AD69" s="796"/>
      <c r="AE69" s="377"/>
      <c r="AF69" s="378" t="s">
        <v>202</v>
      </c>
      <c r="AG69" s="820" t="s">
        <v>1317</v>
      </c>
      <c r="AH69" s="379" t="str">
        <f t="shared" si="5"/>
        <v/>
      </c>
      <c r="AI69" s="796"/>
      <c r="AJ69" s="796"/>
      <c r="AK69" s="796"/>
      <c r="AL69" s="796"/>
      <c r="AM69" s="796"/>
      <c r="AN69" s="796"/>
      <c r="AO69" s="796"/>
      <c r="AP69" s="796"/>
      <c r="AQ69" s="796"/>
      <c r="AR69" s="796"/>
      <c r="AS69" s="796"/>
      <c r="AT69" s="796"/>
      <c r="AU69" s="796"/>
      <c r="AV69" s="796"/>
      <c r="AW69" s="796"/>
      <c r="AX69" s="796"/>
      <c r="AY69" s="796"/>
      <c r="AZ69" s="796"/>
      <c r="BA69" s="796"/>
      <c r="BB69" s="796"/>
      <c r="BC69" s="796"/>
      <c r="BD69" s="796"/>
      <c r="BE69" s="796"/>
      <c r="BF69" s="796"/>
      <c r="BG69" s="796"/>
      <c r="BH69" s="796"/>
      <c r="BI69" s="796"/>
      <c r="BJ69" s="796"/>
      <c r="BK69" s="796"/>
      <c r="BL69" s="796"/>
      <c r="BM69" s="796"/>
      <c r="BN69" s="796"/>
      <c r="BO69" s="796"/>
      <c r="BP69" s="796"/>
      <c r="BQ69" s="796"/>
    </row>
    <row r="70" spans="1:69" customFormat="1">
      <c r="A70" s="796"/>
      <c r="B70" s="558">
        <v>14</v>
      </c>
      <c r="C70" s="558" t="s">
        <v>1318</v>
      </c>
      <c r="D70" s="559" t="s">
        <v>409</v>
      </c>
      <c r="E70" s="819"/>
      <c r="F70" s="377"/>
      <c r="G70" s="378" t="s">
        <v>202</v>
      </c>
      <c r="H70" s="820">
        <v>1.5667271624632482</v>
      </c>
      <c r="I70" s="379" t="str">
        <f t="shared" si="0"/>
        <v/>
      </c>
      <c r="J70" s="796"/>
      <c r="K70" s="377"/>
      <c r="L70" s="378" t="s">
        <v>202</v>
      </c>
      <c r="M70" s="820">
        <v>1.418958162512578</v>
      </c>
      <c r="N70" s="379" t="str">
        <f t="shared" si="1"/>
        <v/>
      </c>
      <c r="O70" s="796"/>
      <c r="P70" s="377"/>
      <c r="Q70" s="378" t="s">
        <v>202</v>
      </c>
      <c r="R70" s="820">
        <v>1.3558897015174636</v>
      </c>
      <c r="S70" s="379" t="str">
        <f t="shared" si="2"/>
        <v/>
      </c>
      <c r="T70" s="796"/>
      <c r="U70" s="377"/>
      <c r="V70" s="378" t="s">
        <v>202</v>
      </c>
      <c r="W70" s="820">
        <v>1.3243966046353524</v>
      </c>
      <c r="X70" s="379" t="str">
        <f t="shared" si="3"/>
        <v/>
      </c>
      <c r="Y70" s="796"/>
      <c r="Z70" s="377"/>
      <c r="AA70" s="378" t="s">
        <v>202</v>
      </c>
      <c r="AB70" s="820">
        <v>1.3158583962944994</v>
      </c>
      <c r="AC70" s="379" t="str">
        <f t="shared" si="4"/>
        <v/>
      </c>
      <c r="AD70" s="796"/>
      <c r="AE70" s="377"/>
      <c r="AF70" s="378" t="s">
        <v>202</v>
      </c>
      <c r="AG70" s="820">
        <v>1.0761800879127057</v>
      </c>
      <c r="AH70" s="379" t="str">
        <f t="shared" si="5"/>
        <v/>
      </c>
      <c r="AI70" s="796"/>
      <c r="AJ70" s="796"/>
      <c r="AK70" s="796"/>
      <c r="AL70" s="796"/>
      <c r="AM70" s="796"/>
      <c r="AN70" s="796"/>
      <c r="AO70" s="796"/>
      <c r="AP70" s="796"/>
      <c r="AQ70" s="796"/>
      <c r="AR70" s="796"/>
      <c r="AS70" s="796"/>
      <c r="AT70" s="796"/>
      <c r="AU70" s="796"/>
      <c r="AV70" s="796"/>
      <c r="AW70" s="796"/>
      <c r="AX70" s="796"/>
      <c r="AY70" s="796"/>
      <c r="AZ70" s="796"/>
      <c r="BA70" s="796"/>
      <c r="BB70" s="796"/>
      <c r="BC70" s="796"/>
      <c r="BD70" s="796"/>
      <c r="BE70" s="796"/>
      <c r="BF70" s="796"/>
      <c r="BG70" s="796"/>
      <c r="BH70" s="796"/>
      <c r="BI70" s="796"/>
      <c r="BJ70" s="796"/>
      <c r="BK70" s="796"/>
      <c r="BL70" s="796"/>
      <c r="BM70" s="796"/>
      <c r="BN70" s="796"/>
      <c r="BO70" s="796"/>
      <c r="BP70" s="796"/>
      <c r="BQ70" s="796"/>
    </row>
    <row r="71" spans="1:69" customFormat="1">
      <c r="A71" s="796"/>
      <c r="B71" s="558">
        <v>15</v>
      </c>
      <c r="C71" s="558" t="s">
        <v>1319</v>
      </c>
      <c r="D71" s="821" t="s">
        <v>1320</v>
      </c>
      <c r="E71" s="819"/>
      <c r="F71" s="377"/>
      <c r="G71" s="378" t="s">
        <v>202</v>
      </c>
      <c r="H71" s="820">
        <v>1.3029515398629692</v>
      </c>
      <c r="I71" s="379" t="str">
        <f t="shared" si="0"/>
        <v/>
      </c>
      <c r="J71" s="796"/>
      <c r="K71" s="377"/>
      <c r="L71" s="378" t="s">
        <v>202</v>
      </c>
      <c r="M71" s="820">
        <v>1.2797666883451373</v>
      </c>
      <c r="N71" s="379" t="str">
        <f t="shared" si="1"/>
        <v/>
      </c>
      <c r="O71" s="796"/>
      <c r="P71" s="377"/>
      <c r="Q71" s="378" t="s">
        <v>202</v>
      </c>
      <c r="R71" s="820">
        <v>1.2262642889482467</v>
      </c>
      <c r="S71" s="379" t="str">
        <f t="shared" si="2"/>
        <v/>
      </c>
      <c r="T71" s="796"/>
      <c r="U71" s="377"/>
      <c r="V71" s="378" t="s">
        <v>202</v>
      </c>
      <c r="W71" s="820">
        <v>1.1374799745694333</v>
      </c>
      <c r="X71" s="379" t="str">
        <f t="shared" si="3"/>
        <v/>
      </c>
      <c r="Y71" s="796"/>
      <c r="Z71" s="377"/>
      <c r="AA71" s="378" t="s">
        <v>202</v>
      </c>
      <c r="AB71" s="820">
        <v>1.0837457681125535</v>
      </c>
      <c r="AC71" s="379" t="str">
        <f t="shared" si="4"/>
        <v/>
      </c>
      <c r="AD71" s="796"/>
      <c r="AE71" s="377"/>
      <c r="AF71" s="378" t="s">
        <v>202</v>
      </c>
      <c r="AG71" s="820">
        <v>0.96928843782554919</v>
      </c>
      <c r="AH71" s="379" t="str">
        <f t="shared" si="5"/>
        <v/>
      </c>
      <c r="AI71" s="796"/>
      <c r="AJ71" s="796"/>
      <c r="AK71" s="796"/>
      <c r="AL71" s="796"/>
      <c r="AM71" s="796"/>
      <c r="AN71" s="796"/>
      <c r="AO71" s="796"/>
      <c r="AP71" s="796"/>
      <c r="AQ71" s="796"/>
      <c r="AR71" s="796"/>
      <c r="AS71" s="796"/>
      <c r="AT71" s="796"/>
      <c r="AU71" s="796"/>
      <c r="AV71" s="796"/>
      <c r="AW71" s="796"/>
      <c r="AX71" s="796"/>
      <c r="AY71" s="796"/>
      <c r="AZ71" s="796"/>
      <c r="BA71" s="796"/>
      <c r="BB71" s="796"/>
      <c r="BC71" s="796"/>
      <c r="BD71" s="796"/>
      <c r="BE71" s="796"/>
      <c r="BF71" s="796"/>
      <c r="BG71" s="796"/>
      <c r="BH71" s="796"/>
      <c r="BI71" s="796"/>
      <c r="BJ71" s="796"/>
      <c r="BK71" s="796"/>
      <c r="BL71" s="796"/>
      <c r="BM71" s="796"/>
      <c r="BN71" s="796"/>
      <c r="BO71" s="796"/>
      <c r="BP71" s="796"/>
      <c r="BQ71" s="796"/>
    </row>
    <row r="72" spans="1:69" customFormat="1">
      <c r="A72" s="796"/>
      <c r="B72" s="558">
        <v>16</v>
      </c>
      <c r="C72" s="558" t="s">
        <v>1321</v>
      </c>
      <c r="D72" s="821" t="s">
        <v>410</v>
      </c>
      <c r="E72" s="819"/>
      <c r="F72" s="377"/>
      <c r="G72" s="378" t="s">
        <v>202</v>
      </c>
      <c r="H72" s="820">
        <v>0.16842245839484038</v>
      </c>
      <c r="I72" s="379" t="str">
        <f t="shared" si="0"/>
        <v/>
      </c>
      <c r="J72" s="796"/>
      <c r="K72" s="377"/>
      <c r="L72" s="378" t="s">
        <v>202</v>
      </c>
      <c r="M72" s="820">
        <v>0.17011033311729454</v>
      </c>
      <c r="N72" s="379" t="str">
        <f t="shared" si="1"/>
        <v/>
      </c>
      <c r="O72" s="796"/>
      <c r="P72" s="377"/>
      <c r="Q72" s="378" t="s">
        <v>202</v>
      </c>
      <c r="R72" s="820">
        <v>0.16326164494808645</v>
      </c>
      <c r="S72" s="379" t="str">
        <f t="shared" si="2"/>
        <v/>
      </c>
      <c r="T72" s="796"/>
      <c r="U72" s="377"/>
      <c r="V72" s="378" t="s">
        <v>202</v>
      </c>
      <c r="W72" s="820">
        <v>0.15713839137371088</v>
      </c>
      <c r="X72" s="379" t="str">
        <f t="shared" si="3"/>
        <v/>
      </c>
      <c r="Y72" s="796"/>
      <c r="Z72" s="377"/>
      <c r="AA72" s="378" t="s">
        <v>202</v>
      </c>
      <c r="AB72" s="820">
        <v>0.14024436118829187</v>
      </c>
      <c r="AC72" s="379" t="str">
        <f t="shared" si="4"/>
        <v/>
      </c>
      <c r="AD72" s="796"/>
      <c r="AE72" s="377"/>
      <c r="AF72" s="378" t="s">
        <v>202</v>
      </c>
      <c r="AG72" s="820">
        <v>0.13269693624991774</v>
      </c>
      <c r="AH72" s="379" t="str">
        <f t="shared" si="5"/>
        <v/>
      </c>
      <c r="AI72" s="796"/>
      <c r="AJ72" s="796"/>
      <c r="AK72" s="796"/>
      <c r="AL72" s="796"/>
      <c r="AM72" s="796"/>
      <c r="AN72" s="796"/>
      <c r="AO72" s="796"/>
      <c r="AP72" s="796"/>
      <c r="AQ72" s="796"/>
      <c r="AR72" s="796"/>
      <c r="AS72" s="796"/>
      <c r="AT72" s="796"/>
      <c r="AU72" s="796"/>
      <c r="AV72" s="796"/>
      <c r="AW72" s="796"/>
      <c r="AX72" s="796"/>
      <c r="AY72" s="796"/>
      <c r="AZ72" s="796"/>
      <c r="BA72" s="796"/>
      <c r="BB72" s="796"/>
      <c r="BC72" s="796"/>
      <c r="BD72" s="796"/>
      <c r="BE72" s="796"/>
      <c r="BF72" s="796"/>
      <c r="BG72" s="796"/>
      <c r="BH72" s="796"/>
      <c r="BI72" s="796"/>
      <c r="BJ72" s="796"/>
      <c r="BK72" s="796"/>
      <c r="BL72" s="796"/>
      <c r="BM72" s="796"/>
      <c r="BN72" s="796"/>
      <c r="BO72" s="796"/>
      <c r="BP72" s="796"/>
      <c r="BQ72" s="796"/>
    </row>
    <row r="73" spans="1:69" customFormat="1">
      <c r="A73" s="796"/>
      <c r="B73" s="558">
        <v>17</v>
      </c>
      <c r="C73" s="558" t="s">
        <v>1322</v>
      </c>
      <c r="D73" s="821" t="s">
        <v>411</v>
      </c>
      <c r="E73" s="819"/>
      <c r="F73" s="377"/>
      <c r="G73" s="378" t="s">
        <v>202</v>
      </c>
      <c r="H73" s="820">
        <v>0.43463756551198063</v>
      </c>
      <c r="I73" s="379" t="str">
        <f t="shared" si="0"/>
        <v/>
      </c>
      <c r="J73" s="796"/>
      <c r="K73" s="377"/>
      <c r="L73" s="378" t="s">
        <v>202</v>
      </c>
      <c r="M73" s="820">
        <v>0.42592004508899173</v>
      </c>
      <c r="N73" s="379" t="str">
        <f t="shared" si="1"/>
        <v/>
      </c>
      <c r="O73" s="796"/>
      <c r="P73" s="377"/>
      <c r="Q73" s="378" t="s">
        <v>202</v>
      </c>
      <c r="R73" s="820">
        <v>0.38481074379511798</v>
      </c>
      <c r="S73" s="379" t="str">
        <f t="shared" si="2"/>
        <v/>
      </c>
      <c r="T73" s="796"/>
      <c r="U73" s="377"/>
      <c r="V73" s="378" t="s">
        <v>202</v>
      </c>
      <c r="W73" s="820">
        <v>0.35393066247552485</v>
      </c>
      <c r="X73" s="379" t="str">
        <f t="shared" si="3"/>
        <v/>
      </c>
      <c r="Y73" s="796"/>
      <c r="Z73" s="377"/>
      <c r="AA73" s="378" t="s">
        <v>202</v>
      </c>
      <c r="AB73" s="820">
        <v>0.34643063713782007</v>
      </c>
      <c r="AC73" s="379" t="str">
        <f t="shared" si="4"/>
        <v/>
      </c>
      <c r="AD73" s="796"/>
      <c r="AE73" s="377"/>
      <c r="AF73" s="378" t="s">
        <v>202</v>
      </c>
      <c r="AG73" s="820">
        <v>0.32191542272662532</v>
      </c>
      <c r="AH73" s="379" t="str">
        <f t="shared" si="5"/>
        <v/>
      </c>
      <c r="AI73" s="796"/>
      <c r="AJ73" s="796"/>
      <c r="AK73" s="796"/>
      <c r="AL73" s="796"/>
      <c r="AM73" s="796"/>
      <c r="AN73" s="796"/>
      <c r="AO73" s="796"/>
      <c r="AP73" s="796"/>
      <c r="AQ73" s="796"/>
      <c r="AR73" s="796"/>
      <c r="AS73" s="796"/>
      <c r="AT73" s="796"/>
      <c r="AU73" s="796"/>
      <c r="AV73" s="796"/>
      <c r="AW73" s="796"/>
      <c r="AX73" s="796"/>
      <c r="AY73" s="796"/>
      <c r="AZ73" s="796"/>
      <c r="BA73" s="796"/>
      <c r="BB73" s="796"/>
      <c r="BC73" s="796"/>
      <c r="BD73" s="796"/>
      <c r="BE73" s="796"/>
      <c r="BF73" s="796"/>
      <c r="BG73" s="796"/>
      <c r="BH73" s="796"/>
      <c r="BI73" s="796"/>
      <c r="BJ73" s="796"/>
      <c r="BK73" s="796"/>
      <c r="BL73" s="796"/>
      <c r="BM73" s="796"/>
      <c r="BN73" s="796"/>
      <c r="BO73" s="796"/>
      <c r="BP73" s="796"/>
      <c r="BQ73" s="796"/>
    </row>
    <row r="74" spans="1:69" customFormat="1">
      <c r="A74" s="796"/>
      <c r="B74" s="558">
        <v>18</v>
      </c>
      <c r="C74" s="558" t="s">
        <v>1323</v>
      </c>
      <c r="D74" s="821" t="s">
        <v>412</v>
      </c>
      <c r="E74" s="819"/>
      <c r="F74" s="377"/>
      <c r="G74" s="378" t="s">
        <v>202</v>
      </c>
      <c r="H74" s="820">
        <v>0.37620707212559995</v>
      </c>
      <c r="I74" s="379" t="str">
        <f t="shared" si="0"/>
        <v/>
      </c>
      <c r="J74" s="796"/>
      <c r="K74" s="377"/>
      <c r="L74" s="378" t="s">
        <v>202</v>
      </c>
      <c r="M74" s="820">
        <v>0.35423842402920802</v>
      </c>
      <c r="N74" s="379" t="str">
        <f t="shared" si="1"/>
        <v/>
      </c>
      <c r="O74" s="796"/>
      <c r="P74" s="377"/>
      <c r="Q74" s="378" t="s">
        <v>202</v>
      </c>
      <c r="R74" s="820">
        <v>0.3173755016401833</v>
      </c>
      <c r="S74" s="379" t="str">
        <f t="shared" si="2"/>
        <v/>
      </c>
      <c r="T74" s="796"/>
      <c r="U74" s="377"/>
      <c r="V74" s="378" t="s">
        <v>202</v>
      </c>
      <c r="W74" s="820">
        <v>0.30185170200939859</v>
      </c>
      <c r="X74" s="379" t="str">
        <f t="shared" si="3"/>
        <v/>
      </c>
      <c r="Y74" s="796"/>
      <c r="Z74" s="377"/>
      <c r="AA74" s="378" t="s">
        <v>202</v>
      </c>
      <c r="AB74" s="820">
        <v>0.27809873709933097</v>
      </c>
      <c r="AC74" s="379" t="str">
        <f t="shared" si="4"/>
        <v/>
      </c>
      <c r="AD74" s="796"/>
      <c r="AE74" s="377"/>
      <c r="AF74" s="378" t="s">
        <v>202</v>
      </c>
      <c r="AG74" s="820">
        <v>0.28505505202013448</v>
      </c>
      <c r="AH74" s="379" t="str">
        <f t="shared" si="5"/>
        <v/>
      </c>
      <c r="AI74" s="796"/>
      <c r="AJ74" s="796"/>
      <c r="AK74" s="796"/>
      <c r="AL74" s="796"/>
      <c r="AM74" s="796"/>
      <c r="AN74" s="796"/>
      <c r="AO74" s="796"/>
      <c r="AP74" s="796"/>
      <c r="AQ74" s="796"/>
      <c r="AR74" s="796"/>
      <c r="AS74" s="796"/>
      <c r="AT74" s="796"/>
      <c r="AU74" s="796"/>
      <c r="AV74" s="796"/>
      <c r="AW74" s="796"/>
      <c r="AX74" s="796"/>
      <c r="AY74" s="796"/>
      <c r="AZ74" s="796"/>
      <c r="BA74" s="796"/>
      <c r="BB74" s="796"/>
      <c r="BC74" s="796"/>
      <c r="BD74" s="796"/>
      <c r="BE74" s="796"/>
      <c r="BF74" s="796"/>
      <c r="BG74" s="796"/>
      <c r="BH74" s="796"/>
      <c r="BI74" s="796"/>
      <c r="BJ74" s="796"/>
      <c r="BK74" s="796"/>
      <c r="BL74" s="796"/>
      <c r="BM74" s="796"/>
      <c r="BN74" s="796"/>
      <c r="BO74" s="796"/>
      <c r="BP74" s="796"/>
      <c r="BQ74" s="796"/>
    </row>
    <row r="75" spans="1:69" customFormat="1">
      <c r="A75" s="796"/>
      <c r="B75" s="558">
        <v>19</v>
      </c>
      <c r="C75" s="558" t="s">
        <v>1324</v>
      </c>
      <c r="D75" s="821" t="s">
        <v>1325</v>
      </c>
      <c r="E75" s="819"/>
      <c r="F75" s="377"/>
      <c r="G75" s="378" t="s">
        <v>202</v>
      </c>
      <c r="H75" s="820">
        <v>0.39847894825255237</v>
      </c>
      <c r="I75" s="379" t="str">
        <f t="shared" si="0"/>
        <v/>
      </c>
      <c r="J75" s="796"/>
      <c r="K75" s="377"/>
      <c r="L75" s="378" t="s">
        <v>202</v>
      </c>
      <c r="M75" s="820">
        <v>0.38124629869599103</v>
      </c>
      <c r="N75" s="379" t="str">
        <f t="shared" si="1"/>
        <v/>
      </c>
      <c r="O75" s="796"/>
      <c r="P75" s="377"/>
      <c r="Q75" s="378" t="s">
        <v>202</v>
      </c>
      <c r="R75" s="820">
        <v>0.38212963044285042</v>
      </c>
      <c r="S75" s="379" t="str">
        <f t="shared" si="2"/>
        <v/>
      </c>
      <c r="T75" s="796"/>
      <c r="U75" s="377"/>
      <c r="V75" s="378" t="s">
        <v>202</v>
      </c>
      <c r="W75" s="820">
        <v>0.37878536459414291</v>
      </c>
      <c r="X75" s="379" t="str">
        <f t="shared" si="3"/>
        <v/>
      </c>
      <c r="Y75" s="796"/>
      <c r="Z75" s="377"/>
      <c r="AA75" s="378" t="s">
        <v>202</v>
      </c>
      <c r="AB75" s="820">
        <v>0.34316058015254858</v>
      </c>
      <c r="AC75" s="379" t="str">
        <f t="shared" si="4"/>
        <v/>
      </c>
      <c r="AD75" s="796"/>
      <c r="AE75" s="377"/>
      <c r="AF75" s="378" t="s">
        <v>202</v>
      </c>
      <c r="AG75" s="820">
        <v>0.3005462681693486</v>
      </c>
      <c r="AH75" s="379" t="str">
        <f t="shared" si="5"/>
        <v/>
      </c>
      <c r="AI75" s="796"/>
      <c r="AJ75" s="796"/>
      <c r="AK75" s="796"/>
      <c r="AL75" s="796"/>
      <c r="AM75" s="796"/>
      <c r="AN75" s="796"/>
      <c r="AO75" s="796"/>
      <c r="AP75" s="796"/>
      <c r="AQ75" s="796"/>
      <c r="AR75" s="796"/>
      <c r="AS75" s="796"/>
      <c r="AT75" s="796"/>
      <c r="AU75" s="796"/>
      <c r="AV75" s="796"/>
      <c r="AW75" s="796"/>
      <c r="AX75" s="796"/>
      <c r="AY75" s="796"/>
      <c r="AZ75" s="796"/>
      <c r="BA75" s="796"/>
      <c r="BB75" s="796"/>
      <c r="BC75" s="796"/>
      <c r="BD75" s="796"/>
      <c r="BE75" s="796"/>
      <c r="BF75" s="796"/>
      <c r="BG75" s="796"/>
      <c r="BH75" s="796"/>
      <c r="BI75" s="796"/>
      <c r="BJ75" s="796"/>
      <c r="BK75" s="796"/>
      <c r="BL75" s="796"/>
      <c r="BM75" s="796"/>
      <c r="BN75" s="796"/>
      <c r="BO75" s="796"/>
      <c r="BP75" s="796"/>
      <c r="BQ75" s="796"/>
    </row>
    <row r="76" spans="1:69" customFormat="1">
      <c r="A76" s="796"/>
      <c r="B76" s="558">
        <v>20</v>
      </c>
      <c r="C76" s="558" t="s">
        <v>1326</v>
      </c>
      <c r="D76" s="821" t="s">
        <v>413</v>
      </c>
      <c r="E76" s="819"/>
      <c r="F76" s="377"/>
      <c r="G76" s="378" t="s">
        <v>202</v>
      </c>
      <c r="H76" s="820">
        <v>1.1237345454550194</v>
      </c>
      <c r="I76" s="379" t="str">
        <f t="shared" si="0"/>
        <v/>
      </c>
      <c r="J76" s="796"/>
      <c r="K76" s="377"/>
      <c r="L76" s="378" t="s">
        <v>202</v>
      </c>
      <c r="M76" s="820">
        <v>1.0027743771441937</v>
      </c>
      <c r="N76" s="379" t="str">
        <f t="shared" si="1"/>
        <v/>
      </c>
      <c r="O76" s="796"/>
      <c r="P76" s="377"/>
      <c r="Q76" s="378" t="s">
        <v>202</v>
      </c>
      <c r="R76" s="820">
        <v>0.97428786030847148</v>
      </c>
      <c r="S76" s="379" t="str">
        <f t="shared" si="2"/>
        <v/>
      </c>
      <c r="T76" s="796"/>
      <c r="U76" s="377"/>
      <c r="V76" s="378" t="s">
        <v>202</v>
      </c>
      <c r="W76" s="820">
        <v>0.95479967478077776</v>
      </c>
      <c r="X76" s="379" t="str">
        <f t="shared" si="3"/>
        <v/>
      </c>
      <c r="Y76" s="796"/>
      <c r="Z76" s="377"/>
      <c r="AA76" s="378" t="s">
        <v>202</v>
      </c>
      <c r="AB76" s="820">
        <v>0.90374314281874424</v>
      </c>
      <c r="AC76" s="379" t="str">
        <f t="shared" si="4"/>
        <v/>
      </c>
      <c r="AD76" s="796"/>
      <c r="AE76" s="377"/>
      <c r="AF76" s="378" t="s">
        <v>202</v>
      </c>
      <c r="AG76" s="820">
        <v>0.79736496148181402</v>
      </c>
      <c r="AH76" s="379" t="str">
        <f t="shared" si="5"/>
        <v/>
      </c>
      <c r="AI76" s="796"/>
      <c r="AJ76" s="796"/>
      <c r="AK76" s="796"/>
      <c r="AL76" s="796"/>
      <c r="AM76" s="796"/>
      <c r="AN76" s="796"/>
      <c r="AO76" s="796"/>
      <c r="AP76" s="796"/>
      <c r="AQ76" s="796"/>
      <c r="AR76" s="796"/>
      <c r="AS76" s="796"/>
      <c r="AT76" s="796"/>
      <c r="AU76" s="796"/>
      <c r="AV76" s="796"/>
      <c r="AW76" s="796"/>
      <c r="AX76" s="796"/>
      <c r="AY76" s="796"/>
      <c r="AZ76" s="796"/>
      <c r="BA76" s="796"/>
      <c r="BB76" s="796"/>
      <c r="BC76" s="796"/>
      <c r="BD76" s="796"/>
      <c r="BE76" s="796"/>
      <c r="BF76" s="796"/>
      <c r="BG76" s="796"/>
      <c r="BH76" s="796"/>
      <c r="BI76" s="796"/>
      <c r="BJ76" s="796"/>
      <c r="BK76" s="796"/>
      <c r="BL76" s="796"/>
      <c r="BM76" s="796"/>
      <c r="BN76" s="796"/>
      <c r="BO76" s="796"/>
      <c r="BP76" s="796"/>
      <c r="BQ76" s="796"/>
    </row>
    <row r="77" spans="1:69" customFormat="1">
      <c r="A77" s="796"/>
      <c r="B77" s="558">
        <v>21</v>
      </c>
      <c r="C77" s="558" t="s">
        <v>1327</v>
      </c>
      <c r="D77" s="821" t="s">
        <v>1328</v>
      </c>
      <c r="E77" s="819"/>
      <c r="F77" s="377"/>
      <c r="G77" s="378" t="s">
        <v>202</v>
      </c>
      <c r="H77" s="820">
        <v>0.85313829098951111</v>
      </c>
      <c r="I77" s="379" t="str">
        <f t="shared" si="0"/>
        <v/>
      </c>
      <c r="J77" s="796"/>
      <c r="K77" s="377"/>
      <c r="L77" s="378" t="s">
        <v>202</v>
      </c>
      <c r="M77" s="820">
        <v>0.80264017096471119</v>
      </c>
      <c r="N77" s="379" t="str">
        <f t="shared" si="1"/>
        <v/>
      </c>
      <c r="O77" s="796"/>
      <c r="P77" s="377"/>
      <c r="Q77" s="378" t="s">
        <v>202</v>
      </c>
      <c r="R77" s="820">
        <v>0.76876820377869071</v>
      </c>
      <c r="S77" s="379" t="str">
        <f t="shared" si="2"/>
        <v/>
      </c>
      <c r="T77" s="796"/>
      <c r="U77" s="377"/>
      <c r="V77" s="378" t="s">
        <v>202</v>
      </c>
      <c r="W77" s="820">
        <v>0.7310896202585011</v>
      </c>
      <c r="X77" s="379" t="str">
        <f t="shared" si="3"/>
        <v/>
      </c>
      <c r="Y77" s="796"/>
      <c r="Z77" s="377"/>
      <c r="AA77" s="378" t="s">
        <v>202</v>
      </c>
      <c r="AB77" s="820">
        <v>0.71819098213868982</v>
      </c>
      <c r="AC77" s="379" t="str">
        <f t="shared" si="4"/>
        <v/>
      </c>
      <c r="AD77" s="796"/>
      <c r="AE77" s="377"/>
      <c r="AF77" s="378" t="s">
        <v>202</v>
      </c>
      <c r="AG77" s="820">
        <v>0.78397753482055188</v>
      </c>
      <c r="AH77" s="379" t="str">
        <f t="shared" si="5"/>
        <v/>
      </c>
      <c r="AI77" s="796"/>
      <c r="AJ77" s="796"/>
      <c r="AK77" s="796"/>
      <c r="AL77" s="796"/>
      <c r="AM77" s="796"/>
      <c r="AN77" s="796"/>
      <c r="AO77" s="796"/>
      <c r="AP77" s="796"/>
      <c r="AQ77" s="796"/>
      <c r="AR77" s="796"/>
      <c r="AS77" s="796"/>
      <c r="AT77" s="796"/>
      <c r="AU77" s="796"/>
      <c r="AV77" s="796"/>
      <c r="AW77" s="796"/>
      <c r="AX77" s="796"/>
      <c r="AY77" s="796"/>
      <c r="AZ77" s="796"/>
      <c r="BA77" s="796"/>
      <c r="BB77" s="796"/>
      <c r="BC77" s="796"/>
      <c r="BD77" s="796"/>
      <c r="BE77" s="796"/>
      <c r="BF77" s="796"/>
      <c r="BG77" s="796"/>
      <c r="BH77" s="796"/>
      <c r="BI77" s="796"/>
      <c r="BJ77" s="796"/>
      <c r="BK77" s="796"/>
      <c r="BL77" s="796"/>
      <c r="BM77" s="796"/>
      <c r="BN77" s="796"/>
      <c r="BO77" s="796"/>
      <c r="BP77" s="796"/>
      <c r="BQ77" s="796"/>
    </row>
    <row r="78" spans="1:69" customFormat="1">
      <c r="A78" s="796"/>
      <c r="B78" s="558">
        <v>22</v>
      </c>
      <c r="C78" s="558" t="s">
        <v>1329</v>
      </c>
      <c r="D78" s="821" t="s">
        <v>1330</v>
      </c>
      <c r="E78" s="819"/>
      <c r="F78" s="377"/>
      <c r="G78" s="378" t="s">
        <v>202</v>
      </c>
      <c r="H78" s="820">
        <v>0.45215679483696336</v>
      </c>
      <c r="I78" s="379" t="str">
        <f t="shared" si="0"/>
        <v/>
      </c>
      <c r="J78" s="796"/>
      <c r="K78" s="377"/>
      <c r="L78" s="378" t="s">
        <v>202</v>
      </c>
      <c r="M78" s="820">
        <v>0.43996569461338747</v>
      </c>
      <c r="N78" s="379" t="str">
        <f t="shared" si="1"/>
        <v/>
      </c>
      <c r="O78" s="796"/>
      <c r="P78" s="377"/>
      <c r="Q78" s="378" t="s">
        <v>202</v>
      </c>
      <c r="R78" s="820">
        <v>0.39921255102035397</v>
      </c>
      <c r="S78" s="379" t="str">
        <f t="shared" si="2"/>
        <v/>
      </c>
      <c r="T78" s="796"/>
      <c r="U78" s="377"/>
      <c r="V78" s="378" t="s">
        <v>202</v>
      </c>
      <c r="W78" s="820">
        <v>0.39197381316392615</v>
      </c>
      <c r="X78" s="379" t="str">
        <f t="shared" si="3"/>
        <v/>
      </c>
      <c r="Y78" s="796"/>
      <c r="Z78" s="377"/>
      <c r="AA78" s="378" t="s">
        <v>202</v>
      </c>
      <c r="AB78" s="820">
        <v>0.38289759524719363</v>
      </c>
      <c r="AC78" s="379" t="str">
        <f t="shared" si="4"/>
        <v/>
      </c>
      <c r="AD78" s="796"/>
      <c r="AE78" s="377"/>
      <c r="AF78" s="378" t="s">
        <v>202</v>
      </c>
      <c r="AG78" s="820">
        <v>0.36157407439160355</v>
      </c>
      <c r="AH78" s="379" t="str">
        <f t="shared" si="5"/>
        <v/>
      </c>
      <c r="AI78" s="796"/>
      <c r="AJ78" s="796"/>
      <c r="AK78" s="796"/>
      <c r="AL78" s="796"/>
      <c r="AM78" s="796"/>
      <c r="AN78" s="796"/>
      <c r="AO78" s="796"/>
      <c r="AP78" s="796"/>
      <c r="AQ78" s="796"/>
      <c r="AR78" s="796"/>
      <c r="AS78" s="796"/>
      <c r="AT78" s="796"/>
      <c r="AU78" s="796"/>
      <c r="AV78" s="796"/>
      <c r="AW78" s="796"/>
      <c r="AX78" s="796"/>
      <c r="AY78" s="796"/>
      <c r="AZ78" s="796"/>
      <c r="BA78" s="796"/>
      <c r="BB78" s="796"/>
      <c r="BC78" s="796"/>
      <c r="BD78" s="796"/>
      <c r="BE78" s="796"/>
      <c r="BF78" s="796"/>
      <c r="BG78" s="796"/>
      <c r="BH78" s="796"/>
      <c r="BI78" s="796"/>
      <c r="BJ78" s="796"/>
      <c r="BK78" s="796"/>
      <c r="BL78" s="796"/>
      <c r="BM78" s="796"/>
      <c r="BN78" s="796"/>
      <c r="BO78" s="796"/>
      <c r="BP78" s="796"/>
      <c r="BQ78" s="796"/>
    </row>
    <row r="79" spans="1:69" customFormat="1">
      <c r="A79" s="796"/>
      <c r="B79" s="558">
        <v>23</v>
      </c>
      <c r="C79" s="558" t="s">
        <v>1331</v>
      </c>
      <c r="D79" s="821" t="s">
        <v>1332</v>
      </c>
      <c r="E79" s="819"/>
      <c r="F79" s="377"/>
      <c r="G79" s="378" t="s">
        <v>202</v>
      </c>
      <c r="H79" s="820">
        <v>1.231914603778093</v>
      </c>
      <c r="I79" s="379" t="str">
        <f t="shared" si="0"/>
        <v/>
      </c>
      <c r="J79" s="796"/>
      <c r="K79" s="377"/>
      <c r="L79" s="378" t="s">
        <v>202</v>
      </c>
      <c r="M79" s="820">
        <v>1.2376468462779455</v>
      </c>
      <c r="N79" s="379" t="str">
        <f t="shared" si="1"/>
        <v/>
      </c>
      <c r="O79" s="796"/>
      <c r="P79" s="377"/>
      <c r="Q79" s="378" t="s">
        <v>202</v>
      </c>
      <c r="R79" s="820">
        <v>1.1726161094560663</v>
      </c>
      <c r="S79" s="379" t="str">
        <f t="shared" si="2"/>
        <v/>
      </c>
      <c r="T79" s="796"/>
      <c r="U79" s="377"/>
      <c r="V79" s="378" t="s">
        <v>202</v>
      </c>
      <c r="W79" s="820">
        <v>1.1985584570644217</v>
      </c>
      <c r="X79" s="379" t="str">
        <f t="shared" si="3"/>
        <v/>
      </c>
      <c r="Y79" s="796"/>
      <c r="Z79" s="377"/>
      <c r="AA79" s="378" t="s">
        <v>202</v>
      </c>
      <c r="AB79" s="820">
        <v>1.1879713355614305</v>
      </c>
      <c r="AC79" s="379" t="str">
        <f t="shared" si="4"/>
        <v/>
      </c>
      <c r="AD79" s="796"/>
      <c r="AE79" s="377"/>
      <c r="AF79" s="378" t="s">
        <v>202</v>
      </c>
      <c r="AG79" s="820">
        <v>1.0601094310325665</v>
      </c>
      <c r="AH79" s="379" t="str">
        <f t="shared" si="5"/>
        <v/>
      </c>
      <c r="AI79" s="796"/>
      <c r="AJ79" s="796"/>
      <c r="AK79" s="796"/>
      <c r="AL79" s="796"/>
      <c r="AM79" s="796"/>
      <c r="AN79" s="796"/>
      <c r="AO79" s="796"/>
      <c r="AP79" s="796"/>
      <c r="AQ79" s="796"/>
      <c r="AR79" s="796"/>
      <c r="AS79" s="796"/>
      <c r="AT79" s="796"/>
      <c r="AU79" s="796"/>
      <c r="AV79" s="796"/>
      <c r="AW79" s="796"/>
      <c r="AX79" s="796"/>
      <c r="AY79" s="796"/>
      <c r="AZ79" s="796"/>
      <c r="BA79" s="796"/>
      <c r="BB79" s="796"/>
      <c r="BC79" s="796"/>
      <c r="BD79" s="796"/>
      <c r="BE79" s="796"/>
      <c r="BF79" s="796"/>
      <c r="BG79" s="796"/>
      <c r="BH79" s="796"/>
      <c r="BI79" s="796"/>
      <c r="BJ79" s="796"/>
      <c r="BK79" s="796"/>
      <c r="BL79" s="796"/>
      <c r="BM79" s="796"/>
      <c r="BN79" s="796"/>
      <c r="BO79" s="796"/>
      <c r="BP79" s="796"/>
      <c r="BQ79" s="796"/>
    </row>
    <row r="80" spans="1:69" customFormat="1" ht="14">
      <c r="A80" s="796"/>
      <c r="B80" s="558" t="s">
        <v>414</v>
      </c>
      <c r="C80" s="558" t="s">
        <v>1333</v>
      </c>
      <c r="D80" s="822" t="s">
        <v>415</v>
      </c>
      <c r="E80" s="823"/>
      <c r="F80" s="377"/>
      <c r="G80" s="378" t="s">
        <v>202</v>
      </c>
      <c r="H80" s="820">
        <v>1.5868989544827894</v>
      </c>
      <c r="I80" s="379" t="str">
        <f t="shared" si="0"/>
        <v/>
      </c>
      <c r="J80" s="796"/>
      <c r="K80" s="377"/>
      <c r="L80" s="378" t="s">
        <v>202</v>
      </c>
      <c r="M80" s="820">
        <v>1.6279377731829472</v>
      </c>
      <c r="N80" s="379" t="str">
        <f t="shared" si="1"/>
        <v/>
      </c>
      <c r="O80" s="796"/>
      <c r="P80" s="377"/>
      <c r="Q80" s="378" t="s">
        <v>202</v>
      </c>
      <c r="R80" s="820">
        <v>1.5347763327158566</v>
      </c>
      <c r="S80" s="379" t="str">
        <f t="shared" si="2"/>
        <v/>
      </c>
      <c r="T80" s="796"/>
      <c r="U80" s="377"/>
      <c r="V80" s="378" t="s">
        <v>202</v>
      </c>
      <c r="W80" s="820">
        <v>1.4226772698508439</v>
      </c>
      <c r="X80" s="379" t="str">
        <f t="shared" si="3"/>
        <v/>
      </c>
      <c r="Y80" s="796"/>
      <c r="Z80" s="377"/>
      <c r="AA80" s="378" t="s">
        <v>202</v>
      </c>
      <c r="AB80" s="820">
        <v>1.358367455067276</v>
      </c>
      <c r="AC80" s="379" t="str">
        <f t="shared" si="4"/>
        <v/>
      </c>
      <c r="AD80" s="796"/>
      <c r="AE80" s="377"/>
      <c r="AF80" s="378" t="s">
        <v>202</v>
      </c>
      <c r="AG80" s="820">
        <v>1.0636755433695424</v>
      </c>
      <c r="AH80" s="379" t="str">
        <f t="shared" si="5"/>
        <v/>
      </c>
      <c r="AI80" s="796"/>
      <c r="AJ80" s="796"/>
      <c r="AK80" s="796"/>
      <c r="AL80" s="796"/>
      <c r="AM80" s="796"/>
      <c r="AN80" s="796"/>
      <c r="AO80" s="796"/>
      <c r="AP80" s="796"/>
      <c r="AQ80" s="796"/>
      <c r="AR80" s="796"/>
      <c r="AS80" s="796"/>
      <c r="AT80" s="796"/>
      <c r="AU80" s="796"/>
      <c r="AV80" s="796"/>
      <c r="AW80" s="796"/>
      <c r="AX80" s="796"/>
      <c r="AY80" s="796"/>
      <c r="AZ80" s="796"/>
      <c r="BA80" s="796"/>
      <c r="BB80" s="796"/>
      <c r="BC80" s="796"/>
      <c r="BD80" s="796"/>
      <c r="BE80" s="796"/>
      <c r="BF80" s="796"/>
      <c r="BG80" s="796"/>
      <c r="BH80" s="796"/>
      <c r="BI80" s="796"/>
      <c r="BJ80" s="796"/>
      <c r="BK80" s="796"/>
      <c r="BL80" s="796"/>
      <c r="BM80" s="796"/>
      <c r="BN80" s="796"/>
      <c r="BO80" s="796"/>
      <c r="BP80" s="796"/>
      <c r="BQ80" s="796"/>
    </row>
    <row r="81" spans="1:69" customFormat="1" ht="14">
      <c r="A81" s="796"/>
      <c r="B81" s="558">
        <v>24.13</v>
      </c>
      <c r="C81" s="558" t="s">
        <v>1334</v>
      </c>
      <c r="D81" s="822" t="s">
        <v>416</v>
      </c>
      <c r="E81" s="823"/>
      <c r="F81" s="377"/>
      <c r="G81" s="378" t="s">
        <v>202</v>
      </c>
      <c r="H81" s="820">
        <v>1.3197752973500474</v>
      </c>
      <c r="I81" s="379" t="str">
        <f t="shared" si="0"/>
        <v/>
      </c>
      <c r="J81" s="796"/>
      <c r="K81" s="377"/>
      <c r="L81" s="378" t="s">
        <v>202</v>
      </c>
      <c r="M81" s="820">
        <v>1.3131734996702251</v>
      </c>
      <c r="N81" s="379" t="str">
        <f t="shared" si="1"/>
        <v/>
      </c>
      <c r="O81" s="796"/>
      <c r="P81" s="377"/>
      <c r="Q81" s="378" t="s">
        <v>202</v>
      </c>
      <c r="R81" s="820">
        <v>1.2191828183929867</v>
      </c>
      <c r="S81" s="379" t="str">
        <f t="shared" si="2"/>
        <v/>
      </c>
      <c r="T81" s="796"/>
      <c r="U81" s="377"/>
      <c r="V81" s="378" t="s">
        <v>202</v>
      </c>
      <c r="W81" s="820">
        <v>1.149934487617595</v>
      </c>
      <c r="X81" s="379" t="str">
        <f t="shared" si="3"/>
        <v/>
      </c>
      <c r="Y81" s="796"/>
      <c r="Z81" s="377"/>
      <c r="AA81" s="378" t="s">
        <v>202</v>
      </c>
      <c r="AB81" s="820">
        <v>1.1278811328893252</v>
      </c>
      <c r="AC81" s="379" t="str">
        <f t="shared" si="4"/>
        <v/>
      </c>
      <c r="AD81" s="796"/>
      <c r="AE81" s="377"/>
      <c r="AF81" s="378" t="s">
        <v>202</v>
      </c>
      <c r="AG81" s="820">
        <v>1.3597634020798421</v>
      </c>
      <c r="AH81" s="379" t="str">
        <f t="shared" si="5"/>
        <v/>
      </c>
      <c r="AI81" s="796"/>
      <c r="AJ81" s="796"/>
      <c r="AK81" s="796"/>
      <c r="AL81" s="796"/>
      <c r="AM81" s="796"/>
      <c r="AN81" s="796"/>
      <c r="AO81" s="796"/>
      <c r="AP81" s="796"/>
      <c r="AQ81" s="796"/>
      <c r="AR81" s="796"/>
      <c r="AS81" s="796"/>
      <c r="AT81" s="796"/>
      <c r="AU81" s="796"/>
      <c r="AV81" s="796"/>
      <c r="AW81" s="796"/>
      <c r="AX81" s="796"/>
      <c r="AY81" s="796"/>
      <c r="AZ81" s="796"/>
      <c r="BA81" s="796"/>
      <c r="BB81" s="796"/>
      <c r="BC81" s="796"/>
      <c r="BD81" s="796"/>
      <c r="BE81" s="796"/>
      <c r="BF81" s="796"/>
      <c r="BG81" s="796"/>
      <c r="BH81" s="796"/>
      <c r="BI81" s="796"/>
      <c r="BJ81" s="796"/>
      <c r="BK81" s="796"/>
      <c r="BL81" s="796"/>
      <c r="BM81" s="796"/>
      <c r="BN81" s="796"/>
      <c r="BO81" s="796"/>
      <c r="BP81" s="796"/>
      <c r="BQ81" s="796"/>
    </row>
    <row r="82" spans="1:69" customFormat="1" ht="14">
      <c r="A82" s="796"/>
      <c r="B82" s="558">
        <v>24.14</v>
      </c>
      <c r="C82" s="558" t="s">
        <v>1335</v>
      </c>
      <c r="D82" s="822" t="s">
        <v>417</v>
      </c>
      <c r="E82" s="823"/>
      <c r="F82" s="377"/>
      <c r="G82" s="378" t="s">
        <v>202</v>
      </c>
      <c r="H82" s="820">
        <v>1.8504940953573676</v>
      </c>
      <c r="I82" s="379" t="str">
        <f t="shared" si="0"/>
        <v/>
      </c>
      <c r="J82" s="796"/>
      <c r="K82" s="377"/>
      <c r="L82" s="378" t="s">
        <v>202</v>
      </c>
      <c r="M82" s="820">
        <v>1.5290076459101536</v>
      </c>
      <c r="N82" s="379" t="str">
        <f t="shared" si="1"/>
        <v/>
      </c>
      <c r="O82" s="796"/>
      <c r="P82" s="377"/>
      <c r="Q82" s="378" t="s">
        <v>202</v>
      </c>
      <c r="R82" s="820">
        <v>1.3754069249435577</v>
      </c>
      <c r="S82" s="379" t="str">
        <f t="shared" si="2"/>
        <v/>
      </c>
      <c r="T82" s="796"/>
      <c r="U82" s="377"/>
      <c r="V82" s="378" t="s">
        <v>202</v>
      </c>
      <c r="W82" s="820">
        <v>1.3402921334245692</v>
      </c>
      <c r="X82" s="379" t="str">
        <f t="shared" si="3"/>
        <v/>
      </c>
      <c r="Y82" s="796"/>
      <c r="Z82" s="377"/>
      <c r="AA82" s="378" t="s">
        <v>202</v>
      </c>
      <c r="AB82" s="820">
        <v>1.2693535811229981</v>
      </c>
      <c r="AC82" s="379" t="str">
        <f t="shared" si="4"/>
        <v/>
      </c>
      <c r="AD82" s="796"/>
      <c r="AE82" s="377"/>
      <c r="AF82" s="378" t="s">
        <v>202</v>
      </c>
      <c r="AG82" s="820">
        <v>1.0619772283740654</v>
      </c>
      <c r="AH82" s="379" t="str">
        <f t="shared" si="5"/>
        <v/>
      </c>
      <c r="AI82" s="796"/>
      <c r="AJ82" s="796"/>
      <c r="AK82" s="796"/>
      <c r="AL82" s="796"/>
      <c r="AM82" s="796"/>
      <c r="AN82" s="796"/>
      <c r="AO82" s="796"/>
      <c r="AP82" s="796"/>
      <c r="AQ82" s="796"/>
      <c r="AR82" s="796"/>
      <c r="AS82" s="796"/>
      <c r="AT82" s="796"/>
      <c r="AU82" s="796"/>
      <c r="AV82" s="796"/>
      <c r="AW82" s="796"/>
      <c r="AX82" s="796"/>
      <c r="AY82" s="796"/>
      <c r="AZ82" s="796"/>
      <c r="BA82" s="796"/>
      <c r="BB82" s="796"/>
      <c r="BC82" s="796"/>
      <c r="BD82" s="796"/>
      <c r="BE82" s="796"/>
      <c r="BF82" s="796"/>
      <c r="BG82" s="796"/>
      <c r="BH82" s="796"/>
      <c r="BI82" s="796"/>
      <c r="BJ82" s="796"/>
      <c r="BK82" s="796"/>
      <c r="BL82" s="796"/>
      <c r="BM82" s="796"/>
      <c r="BN82" s="796"/>
      <c r="BO82" s="796"/>
      <c r="BP82" s="796"/>
      <c r="BQ82" s="796"/>
    </row>
    <row r="83" spans="1:69" customFormat="1" ht="14">
      <c r="A83" s="796"/>
      <c r="B83" s="558">
        <v>24.15</v>
      </c>
      <c r="C83" s="558" t="s">
        <v>1336</v>
      </c>
      <c r="D83" s="822" t="s">
        <v>418</v>
      </c>
      <c r="E83" s="823"/>
      <c r="F83" s="377"/>
      <c r="G83" s="378" t="s">
        <v>202</v>
      </c>
      <c r="H83" s="820">
        <v>4.4765929407295282</v>
      </c>
      <c r="I83" s="379" t="str">
        <f t="shared" si="0"/>
        <v/>
      </c>
      <c r="J83" s="796"/>
      <c r="K83" s="377"/>
      <c r="L83" s="378" t="s">
        <v>202</v>
      </c>
      <c r="M83" s="820">
        <v>3.9741659540083427</v>
      </c>
      <c r="N83" s="379" t="str">
        <f t="shared" si="1"/>
        <v/>
      </c>
      <c r="O83" s="796"/>
      <c r="P83" s="377"/>
      <c r="Q83" s="378" t="s">
        <v>202</v>
      </c>
      <c r="R83" s="820">
        <v>3.7441205269711828</v>
      </c>
      <c r="S83" s="379" t="str">
        <f t="shared" si="2"/>
        <v/>
      </c>
      <c r="T83" s="796"/>
      <c r="U83" s="377"/>
      <c r="V83" s="378" t="s">
        <v>202</v>
      </c>
      <c r="W83" s="820">
        <v>4.0554923461404284</v>
      </c>
      <c r="X83" s="379" t="str">
        <f t="shared" si="3"/>
        <v/>
      </c>
      <c r="Y83" s="796"/>
      <c r="Z83" s="377"/>
      <c r="AA83" s="378" t="s">
        <v>202</v>
      </c>
      <c r="AB83" s="820">
        <v>3.6735095119399923</v>
      </c>
      <c r="AC83" s="379" t="str">
        <f t="shared" si="4"/>
        <v/>
      </c>
      <c r="AD83" s="796"/>
      <c r="AE83" s="377"/>
      <c r="AF83" s="378" t="s">
        <v>202</v>
      </c>
      <c r="AG83" s="820">
        <v>2.2498694429604966</v>
      </c>
      <c r="AH83" s="379" t="str">
        <f t="shared" si="5"/>
        <v/>
      </c>
      <c r="AI83" s="796"/>
      <c r="AJ83" s="796"/>
      <c r="AK83" s="796"/>
      <c r="AL83" s="796"/>
      <c r="AM83" s="796"/>
      <c r="AN83" s="796"/>
      <c r="AO83" s="796"/>
      <c r="AP83" s="796"/>
      <c r="AQ83" s="796"/>
      <c r="AR83" s="796"/>
      <c r="AS83" s="796"/>
      <c r="AT83" s="796"/>
      <c r="AU83" s="796"/>
      <c r="AV83" s="796"/>
      <c r="AW83" s="796"/>
      <c r="AX83" s="796"/>
      <c r="AY83" s="796"/>
      <c r="AZ83" s="796"/>
      <c r="BA83" s="796"/>
      <c r="BB83" s="796"/>
      <c r="BC83" s="796"/>
      <c r="BD83" s="796"/>
      <c r="BE83" s="796"/>
      <c r="BF83" s="796"/>
      <c r="BG83" s="796"/>
      <c r="BH83" s="796"/>
      <c r="BI83" s="796"/>
      <c r="BJ83" s="796"/>
      <c r="BK83" s="796"/>
      <c r="BL83" s="796"/>
      <c r="BM83" s="796"/>
      <c r="BN83" s="796"/>
      <c r="BO83" s="796"/>
      <c r="BP83" s="796"/>
      <c r="BQ83" s="796"/>
    </row>
    <row r="84" spans="1:69" customFormat="1" ht="14">
      <c r="A84" s="796"/>
      <c r="B84" s="558" t="s">
        <v>419</v>
      </c>
      <c r="C84" s="558" t="s">
        <v>1337</v>
      </c>
      <c r="D84" s="822" t="s">
        <v>420</v>
      </c>
      <c r="E84" s="823"/>
      <c r="F84" s="377"/>
      <c r="G84" s="378" t="s">
        <v>202</v>
      </c>
      <c r="H84" s="820">
        <v>1.6200856751079316</v>
      </c>
      <c r="I84" s="379" t="str">
        <f t="shared" si="0"/>
        <v/>
      </c>
      <c r="J84" s="796"/>
      <c r="K84" s="377"/>
      <c r="L84" s="378" t="s">
        <v>202</v>
      </c>
      <c r="M84" s="820">
        <v>1.6484244817320872</v>
      </c>
      <c r="N84" s="379" t="str">
        <f t="shared" si="1"/>
        <v/>
      </c>
      <c r="O84" s="796"/>
      <c r="P84" s="377"/>
      <c r="Q84" s="378" t="s">
        <v>202</v>
      </c>
      <c r="R84" s="820">
        <v>1.5091238908914852</v>
      </c>
      <c r="S84" s="379" t="str">
        <f t="shared" si="2"/>
        <v/>
      </c>
      <c r="T84" s="796"/>
      <c r="U84" s="377"/>
      <c r="V84" s="378" t="s">
        <v>202</v>
      </c>
      <c r="W84" s="820">
        <v>1.4433483296431382</v>
      </c>
      <c r="X84" s="379" t="str">
        <f t="shared" si="3"/>
        <v/>
      </c>
      <c r="Y84" s="796"/>
      <c r="Z84" s="377"/>
      <c r="AA84" s="378" t="s">
        <v>202</v>
      </c>
      <c r="AB84" s="820">
        <v>1.3814502197996277</v>
      </c>
      <c r="AC84" s="379" t="str">
        <f t="shared" si="4"/>
        <v/>
      </c>
      <c r="AD84" s="796"/>
      <c r="AE84" s="377"/>
      <c r="AF84" s="378" t="s">
        <v>202</v>
      </c>
      <c r="AG84" s="820">
        <v>1.0792741105210393</v>
      </c>
      <c r="AH84" s="379" t="str">
        <f t="shared" si="5"/>
        <v/>
      </c>
      <c r="AI84" s="796"/>
      <c r="AJ84" s="796"/>
      <c r="AK84" s="796"/>
      <c r="AL84" s="796"/>
      <c r="AM84" s="796"/>
      <c r="AN84" s="796"/>
      <c r="AO84" s="796"/>
      <c r="AP84" s="796"/>
      <c r="AQ84" s="796"/>
      <c r="AR84" s="796"/>
      <c r="AS84" s="796"/>
      <c r="AT84" s="796"/>
      <c r="AU84" s="796"/>
      <c r="AV84" s="796"/>
      <c r="AW84" s="796"/>
      <c r="AX84" s="796"/>
      <c r="AY84" s="796"/>
      <c r="AZ84" s="796"/>
      <c r="BA84" s="796"/>
      <c r="BB84" s="796"/>
      <c r="BC84" s="796"/>
      <c r="BD84" s="796"/>
      <c r="BE84" s="796"/>
      <c r="BF84" s="796"/>
      <c r="BG84" s="796"/>
      <c r="BH84" s="796"/>
      <c r="BI84" s="796"/>
      <c r="BJ84" s="796"/>
      <c r="BK84" s="796"/>
      <c r="BL84" s="796"/>
      <c r="BM84" s="796"/>
      <c r="BN84" s="796"/>
      <c r="BO84" s="796"/>
      <c r="BP84" s="796"/>
      <c r="BQ84" s="796"/>
    </row>
    <row r="85" spans="1:69" customFormat="1" ht="14">
      <c r="A85" s="796"/>
      <c r="B85" s="558">
        <v>24.2</v>
      </c>
      <c r="C85" s="558" t="s">
        <v>1338</v>
      </c>
      <c r="D85" s="822" t="s">
        <v>421</v>
      </c>
      <c r="E85" s="823"/>
      <c r="F85" s="377"/>
      <c r="G85" s="378" t="s">
        <v>202</v>
      </c>
      <c r="H85" s="820">
        <v>1.272556978879019</v>
      </c>
      <c r="I85" s="379" t="str">
        <f t="shared" si="0"/>
        <v/>
      </c>
      <c r="J85" s="796"/>
      <c r="K85" s="377"/>
      <c r="L85" s="378" t="s">
        <v>202</v>
      </c>
      <c r="M85" s="820">
        <v>1.2053318243043434</v>
      </c>
      <c r="N85" s="379" t="str">
        <f t="shared" si="1"/>
        <v/>
      </c>
      <c r="O85" s="796"/>
      <c r="P85" s="377"/>
      <c r="Q85" s="378" t="s">
        <v>202</v>
      </c>
      <c r="R85" s="820">
        <v>1.1160444399889555</v>
      </c>
      <c r="S85" s="379" t="str">
        <f t="shared" si="2"/>
        <v/>
      </c>
      <c r="T85" s="796"/>
      <c r="U85" s="377"/>
      <c r="V85" s="378" t="s">
        <v>202</v>
      </c>
      <c r="W85" s="820">
        <v>1.0788269387880867</v>
      </c>
      <c r="X85" s="379" t="str">
        <f t="shared" si="3"/>
        <v/>
      </c>
      <c r="Y85" s="796"/>
      <c r="Z85" s="377"/>
      <c r="AA85" s="378" t="s">
        <v>202</v>
      </c>
      <c r="AB85" s="820">
        <v>1.0121451800936125</v>
      </c>
      <c r="AC85" s="379" t="str">
        <f t="shared" si="4"/>
        <v/>
      </c>
      <c r="AD85" s="796"/>
      <c r="AE85" s="377"/>
      <c r="AF85" s="378" t="s">
        <v>202</v>
      </c>
      <c r="AG85" s="820">
        <v>0.97169131898013306</v>
      </c>
      <c r="AH85" s="379" t="str">
        <f t="shared" si="5"/>
        <v/>
      </c>
      <c r="AI85" s="796"/>
      <c r="AJ85" s="796"/>
      <c r="AK85" s="796"/>
      <c r="AL85" s="796"/>
      <c r="AM85" s="796"/>
      <c r="AN85" s="796"/>
      <c r="AO85" s="796"/>
      <c r="AP85" s="796"/>
      <c r="AQ85" s="796"/>
      <c r="AR85" s="796"/>
      <c r="AS85" s="796"/>
      <c r="AT85" s="796"/>
      <c r="AU85" s="796"/>
      <c r="AV85" s="796"/>
      <c r="AW85" s="796"/>
      <c r="AX85" s="796"/>
      <c r="AY85" s="796"/>
      <c r="AZ85" s="796"/>
      <c r="BA85" s="796"/>
      <c r="BB85" s="796"/>
      <c r="BC85" s="796"/>
      <c r="BD85" s="796"/>
      <c r="BE85" s="796"/>
      <c r="BF85" s="796"/>
      <c r="BG85" s="796"/>
      <c r="BH85" s="796"/>
      <c r="BI85" s="796"/>
      <c r="BJ85" s="796"/>
      <c r="BK85" s="796"/>
      <c r="BL85" s="796"/>
      <c r="BM85" s="796"/>
      <c r="BN85" s="796"/>
      <c r="BO85" s="796"/>
      <c r="BP85" s="796"/>
      <c r="BQ85" s="796"/>
    </row>
    <row r="86" spans="1:69" customFormat="1" ht="14">
      <c r="A86" s="796"/>
      <c r="B86" s="558">
        <v>24.3</v>
      </c>
      <c r="C86" s="558" t="s">
        <v>1339</v>
      </c>
      <c r="D86" s="822" t="s">
        <v>422</v>
      </c>
      <c r="E86" s="823"/>
      <c r="F86" s="377"/>
      <c r="G86" s="378" t="s">
        <v>202</v>
      </c>
      <c r="H86" s="820">
        <v>0.6652984232840613</v>
      </c>
      <c r="I86" s="379" t="str">
        <f t="shared" si="0"/>
        <v/>
      </c>
      <c r="J86" s="796"/>
      <c r="K86" s="377"/>
      <c r="L86" s="378" t="s">
        <v>202</v>
      </c>
      <c r="M86" s="820">
        <v>0.64676728329786515</v>
      </c>
      <c r="N86" s="379" t="str">
        <f t="shared" si="1"/>
        <v/>
      </c>
      <c r="O86" s="796"/>
      <c r="P86" s="377"/>
      <c r="Q86" s="378" t="s">
        <v>202</v>
      </c>
      <c r="R86" s="820">
        <v>0.62911516799155742</v>
      </c>
      <c r="S86" s="379" t="str">
        <f t="shared" si="2"/>
        <v/>
      </c>
      <c r="T86" s="796"/>
      <c r="U86" s="377"/>
      <c r="V86" s="378" t="s">
        <v>202</v>
      </c>
      <c r="W86" s="820">
        <v>0.59692736118805778</v>
      </c>
      <c r="X86" s="379" t="str">
        <f t="shared" si="3"/>
        <v/>
      </c>
      <c r="Y86" s="796"/>
      <c r="Z86" s="377"/>
      <c r="AA86" s="378" t="s">
        <v>202</v>
      </c>
      <c r="AB86" s="820">
        <v>0.58200904964124589</v>
      </c>
      <c r="AC86" s="379" t="str">
        <f t="shared" si="4"/>
        <v/>
      </c>
      <c r="AD86" s="796"/>
      <c r="AE86" s="377"/>
      <c r="AF86" s="378" t="s">
        <v>202</v>
      </c>
      <c r="AG86" s="820">
        <v>0.50226637366615368</v>
      </c>
      <c r="AH86" s="379" t="str">
        <f t="shared" si="5"/>
        <v/>
      </c>
      <c r="AI86" s="796"/>
      <c r="AJ86" s="796"/>
      <c r="AK86" s="796"/>
      <c r="AL86" s="796"/>
      <c r="AM86" s="796"/>
      <c r="AN86" s="796"/>
      <c r="AO86" s="796"/>
      <c r="AP86" s="796"/>
      <c r="AQ86" s="796"/>
      <c r="AR86" s="796"/>
      <c r="AS86" s="796"/>
      <c r="AT86" s="796"/>
      <c r="AU86" s="796"/>
      <c r="AV86" s="796"/>
      <c r="AW86" s="796"/>
      <c r="AX86" s="796"/>
      <c r="AY86" s="796"/>
      <c r="AZ86" s="796"/>
      <c r="BA86" s="796"/>
      <c r="BB86" s="796"/>
      <c r="BC86" s="796"/>
      <c r="BD86" s="796"/>
      <c r="BE86" s="796"/>
      <c r="BF86" s="796"/>
      <c r="BG86" s="796"/>
      <c r="BH86" s="796"/>
      <c r="BI86" s="796"/>
      <c r="BJ86" s="796"/>
      <c r="BK86" s="796"/>
      <c r="BL86" s="796"/>
      <c r="BM86" s="796"/>
      <c r="BN86" s="796"/>
      <c r="BO86" s="796"/>
      <c r="BP86" s="796"/>
      <c r="BQ86" s="796"/>
    </row>
    <row r="87" spans="1:69" customFormat="1" ht="14">
      <c r="A87" s="796"/>
      <c r="B87" s="558">
        <v>24.4</v>
      </c>
      <c r="C87" s="558" t="s">
        <v>1340</v>
      </c>
      <c r="D87" s="822" t="s">
        <v>423</v>
      </c>
      <c r="E87" s="823"/>
      <c r="F87" s="377"/>
      <c r="G87" s="378" t="s">
        <v>202</v>
      </c>
      <c r="H87" s="820">
        <v>0.70578882041814528</v>
      </c>
      <c r="I87" s="379" t="str">
        <f t="shared" si="0"/>
        <v/>
      </c>
      <c r="J87" s="796"/>
      <c r="K87" s="377"/>
      <c r="L87" s="378" t="s">
        <v>202</v>
      </c>
      <c r="M87" s="820">
        <v>0.65729205223787424</v>
      </c>
      <c r="N87" s="379" t="str">
        <f t="shared" si="1"/>
        <v/>
      </c>
      <c r="O87" s="796"/>
      <c r="P87" s="377"/>
      <c r="Q87" s="378" t="s">
        <v>202</v>
      </c>
      <c r="R87" s="820">
        <v>0.58750874557988675</v>
      </c>
      <c r="S87" s="379" t="str">
        <f t="shared" si="2"/>
        <v/>
      </c>
      <c r="T87" s="796"/>
      <c r="U87" s="377"/>
      <c r="V87" s="378" t="s">
        <v>202</v>
      </c>
      <c r="W87" s="820">
        <v>0.58941894946661666</v>
      </c>
      <c r="X87" s="379" t="str">
        <f t="shared" si="3"/>
        <v/>
      </c>
      <c r="Y87" s="796"/>
      <c r="Z87" s="377"/>
      <c r="AA87" s="378" t="s">
        <v>202</v>
      </c>
      <c r="AB87" s="820">
        <v>0.52240864488051864</v>
      </c>
      <c r="AC87" s="379" t="str">
        <f t="shared" si="4"/>
        <v/>
      </c>
      <c r="AD87" s="796"/>
      <c r="AE87" s="377"/>
      <c r="AF87" s="378" t="s">
        <v>202</v>
      </c>
      <c r="AG87" s="820">
        <v>0.43129906721910977</v>
      </c>
      <c r="AH87" s="379" t="str">
        <f t="shared" si="5"/>
        <v/>
      </c>
      <c r="AI87" s="796"/>
      <c r="AJ87" s="796"/>
      <c r="AK87" s="796"/>
      <c r="AL87" s="796"/>
      <c r="AM87" s="796"/>
      <c r="AN87" s="796"/>
      <c r="AO87" s="796"/>
      <c r="AP87" s="796"/>
      <c r="AQ87" s="796"/>
      <c r="AR87" s="796"/>
      <c r="AS87" s="796"/>
      <c r="AT87" s="796"/>
      <c r="AU87" s="796"/>
      <c r="AV87" s="796"/>
      <c r="AW87" s="796"/>
      <c r="AX87" s="796"/>
      <c r="AY87" s="796"/>
      <c r="AZ87" s="796"/>
      <c r="BA87" s="796"/>
      <c r="BB87" s="796"/>
      <c r="BC87" s="796"/>
      <c r="BD87" s="796"/>
      <c r="BE87" s="796"/>
      <c r="BF87" s="796"/>
      <c r="BG87" s="796"/>
      <c r="BH87" s="796"/>
      <c r="BI87" s="796"/>
      <c r="BJ87" s="796"/>
      <c r="BK87" s="796"/>
      <c r="BL87" s="796"/>
      <c r="BM87" s="796"/>
      <c r="BN87" s="796"/>
      <c r="BO87" s="796"/>
      <c r="BP87" s="796"/>
      <c r="BQ87" s="796"/>
    </row>
    <row r="88" spans="1:69" customFormat="1" ht="14">
      <c r="A88" s="796"/>
      <c r="B88" s="558">
        <v>24.5</v>
      </c>
      <c r="C88" s="558" t="s">
        <v>1341</v>
      </c>
      <c r="D88" s="822" t="s">
        <v>424</v>
      </c>
      <c r="E88" s="823"/>
      <c r="F88" s="377"/>
      <c r="G88" s="378" t="s">
        <v>202</v>
      </c>
      <c r="H88" s="820">
        <v>0.44793594305128476</v>
      </c>
      <c r="I88" s="379" t="str">
        <f t="shared" si="0"/>
        <v/>
      </c>
      <c r="J88" s="796"/>
      <c r="K88" s="377"/>
      <c r="L88" s="378" t="s">
        <v>202</v>
      </c>
      <c r="M88" s="820">
        <v>0.44570971290978001</v>
      </c>
      <c r="N88" s="379" t="str">
        <f t="shared" si="1"/>
        <v/>
      </c>
      <c r="O88" s="796"/>
      <c r="P88" s="377"/>
      <c r="Q88" s="378" t="s">
        <v>202</v>
      </c>
      <c r="R88" s="820">
        <v>0.40200719186311445</v>
      </c>
      <c r="S88" s="379" t="str">
        <f t="shared" si="2"/>
        <v/>
      </c>
      <c r="T88" s="796"/>
      <c r="U88" s="377"/>
      <c r="V88" s="378" t="s">
        <v>202</v>
      </c>
      <c r="W88" s="820">
        <v>0.38765542952474591</v>
      </c>
      <c r="X88" s="379" t="str">
        <f t="shared" si="3"/>
        <v/>
      </c>
      <c r="Y88" s="796"/>
      <c r="Z88" s="377"/>
      <c r="AA88" s="378" t="s">
        <v>202</v>
      </c>
      <c r="AB88" s="820">
        <v>0.39406309677819373</v>
      </c>
      <c r="AC88" s="379" t="str">
        <f t="shared" si="4"/>
        <v/>
      </c>
      <c r="AD88" s="796"/>
      <c r="AE88" s="377"/>
      <c r="AF88" s="378" t="s">
        <v>202</v>
      </c>
      <c r="AG88" s="820">
        <v>0.32616767481925407</v>
      </c>
      <c r="AH88" s="379" t="str">
        <f t="shared" si="5"/>
        <v/>
      </c>
      <c r="AI88" s="796"/>
      <c r="AJ88" s="796"/>
      <c r="AK88" s="796"/>
      <c r="AL88" s="796"/>
      <c r="AM88" s="796"/>
      <c r="AN88" s="796"/>
      <c r="AO88" s="796"/>
      <c r="AP88" s="796"/>
      <c r="AQ88" s="796"/>
      <c r="AR88" s="796"/>
      <c r="AS88" s="796"/>
      <c r="AT88" s="796"/>
      <c r="AU88" s="796"/>
      <c r="AV88" s="796"/>
      <c r="AW88" s="796"/>
      <c r="AX88" s="796"/>
      <c r="AY88" s="796"/>
      <c r="AZ88" s="796"/>
      <c r="BA88" s="796"/>
      <c r="BB88" s="796"/>
      <c r="BC88" s="796"/>
      <c r="BD88" s="796"/>
      <c r="BE88" s="796"/>
      <c r="BF88" s="796"/>
      <c r="BG88" s="796"/>
      <c r="BH88" s="796"/>
      <c r="BI88" s="796"/>
      <c r="BJ88" s="796"/>
      <c r="BK88" s="796"/>
      <c r="BL88" s="796"/>
      <c r="BM88" s="796"/>
      <c r="BN88" s="796"/>
      <c r="BO88" s="796"/>
      <c r="BP88" s="796"/>
      <c r="BQ88" s="796"/>
    </row>
    <row r="89" spans="1:69" customFormat="1" ht="14">
      <c r="A89" s="796"/>
      <c r="B89" s="558">
        <v>24.6</v>
      </c>
      <c r="C89" s="558" t="s">
        <v>1342</v>
      </c>
      <c r="D89" s="822" t="s">
        <v>425</v>
      </c>
      <c r="E89" s="823"/>
      <c r="F89" s="377"/>
      <c r="G89" s="378" t="s">
        <v>202</v>
      </c>
      <c r="H89" s="820">
        <v>1.0541845858880008</v>
      </c>
      <c r="I89" s="379" t="str">
        <f t="shared" si="0"/>
        <v/>
      </c>
      <c r="J89" s="796"/>
      <c r="K89" s="377"/>
      <c r="L89" s="378" t="s">
        <v>202</v>
      </c>
      <c r="M89" s="820">
        <v>1.042882814802536</v>
      </c>
      <c r="N89" s="379" t="str">
        <f t="shared" si="1"/>
        <v/>
      </c>
      <c r="O89" s="796"/>
      <c r="P89" s="377"/>
      <c r="Q89" s="378" t="s">
        <v>202</v>
      </c>
      <c r="R89" s="820">
        <v>0.96174586572715604</v>
      </c>
      <c r="S89" s="379" t="str">
        <f t="shared" si="2"/>
        <v/>
      </c>
      <c r="T89" s="796"/>
      <c r="U89" s="377"/>
      <c r="V89" s="378" t="s">
        <v>202</v>
      </c>
      <c r="W89" s="820">
        <v>0.92484563353685345</v>
      </c>
      <c r="X89" s="379" t="str">
        <f t="shared" si="3"/>
        <v/>
      </c>
      <c r="Y89" s="796"/>
      <c r="Z89" s="377"/>
      <c r="AA89" s="378" t="s">
        <v>202</v>
      </c>
      <c r="AB89" s="820">
        <v>0.9175009857684685</v>
      </c>
      <c r="AC89" s="379" t="str">
        <f t="shared" si="4"/>
        <v/>
      </c>
      <c r="AD89" s="796"/>
      <c r="AE89" s="377"/>
      <c r="AF89" s="378" t="s">
        <v>202</v>
      </c>
      <c r="AG89" s="820">
        <v>0.75994590888697988</v>
      </c>
      <c r="AH89" s="379" t="str">
        <f t="shared" si="5"/>
        <v/>
      </c>
      <c r="AI89" s="796"/>
      <c r="AJ89" s="796"/>
      <c r="AK89" s="796"/>
      <c r="AL89" s="796"/>
      <c r="AM89" s="796"/>
      <c r="AN89" s="796"/>
      <c r="AO89" s="796"/>
      <c r="AP89" s="796"/>
      <c r="AQ89" s="796"/>
      <c r="AR89" s="796"/>
      <c r="AS89" s="796"/>
      <c r="AT89" s="796"/>
      <c r="AU89" s="796"/>
      <c r="AV89" s="796"/>
      <c r="AW89" s="796"/>
      <c r="AX89" s="796"/>
      <c r="AY89" s="796"/>
      <c r="AZ89" s="796"/>
      <c r="BA89" s="796"/>
      <c r="BB89" s="796"/>
      <c r="BC89" s="796"/>
      <c r="BD89" s="796"/>
      <c r="BE89" s="796"/>
      <c r="BF89" s="796"/>
      <c r="BG89" s="796"/>
      <c r="BH89" s="796"/>
      <c r="BI89" s="796"/>
      <c r="BJ89" s="796"/>
      <c r="BK89" s="796"/>
      <c r="BL89" s="796"/>
      <c r="BM89" s="796"/>
      <c r="BN89" s="796"/>
      <c r="BO89" s="796"/>
      <c r="BP89" s="796"/>
      <c r="BQ89" s="796"/>
    </row>
    <row r="90" spans="1:69" customFormat="1" ht="14">
      <c r="A90" s="796"/>
      <c r="B90" s="558">
        <v>24.7</v>
      </c>
      <c r="C90" s="558" t="s">
        <v>1343</v>
      </c>
      <c r="D90" s="822" t="s">
        <v>426</v>
      </c>
      <c r="E90" s="823"/>
      <c r="F90" s="377"/>
      <c r="G90" s="378" t="s">
        <v>202</v>
      </c>
      <c r="H90" s="820">
        <v>2.084777044416096</v>
      </c>
      <c r="I90" s="379" t="str">
        <f t="shared" si="0"/>
        <v/>
      </c>
      <c r="J90" s="796"/>
      <c r="K90" s="377"/>
      <c r="L90" s="378" t="s">
        <v>202</v>
      </c>
      <c r="M90" s="820">
        <v>1.8009533349746563</v>
      </c>
      <c r="N90" s="379" t="str">
        <f t="shared" si="1"/>
        <v/>
      </c>
      <c r="O90" s="796"/>
      <c r="P90" s="377"/>
      <c r="Q90" s="378" t="s">
        <v>202</v>
      </c>
      <c r="R90" s="820">
        <v>2.0660191549550917</v>
      </c>
      <c r="S90" s="379" t="str">
        <f t="shared" si="2"/>
        <v/>
      </c>
      <c r="T90" s="796"/>
      <c r="U90" s="377"/>
      <c r="V90" s="378" t="s">
        <v>202</v>
      </c>
      <c r="W90" s="820">
        <v>2.128641756183379</v>
      </c>
      <c r="X90" s="379" t="str">
        <f t="shared" si="3"/>
        <v/>
      </c>
      <c r="Y90" s="796"/>
      <c r="Z90" s="377"/>
      <c r="AA90" s="378" t="s">
        <v>202</v>
      </c>
      <c r="AB90" s="820">
        <v>2.132433287441307</v>
      </c>
      <c r="AC90" s="379" t="str">
        <f t="shared" si="4"/>
        <v/>
      </c>
      <c r="AD90" s="796"/>
      <c r="AE90" s="377"/>
      <c r="AF90" s="378" t="s">
        <v>202</v>
      </c>
      <c r="AG90" s="820">
        <v>1.5360320927958442</v>
      </c>
      <c r="AH90" s="379" t="str">
        <f t="shared" si="5"/>
        <v/>
      </c>
      <c r="AI90" s="796"/>
      <c r="AJ90" s="796"/>
      <c r="AK90" s="796"/>
      <c r="AL90" s="796"/>
      <c r="AM90" s="796"/>
      <c r="AN90" s="796"/>
      <c r="AO90" s="796"/>
      <c r="AP90" s="796"/>
      <c r="AQ90" s="796"/>
      <c r="AR90" s="796"/>
      <c r="AS90" s="796"/>
      <c r="AT90" s="796"/>
      <c r="AU90" s="796"/>
      <c r="AV90" s="796"/>
      <c r="AW90" s="796"/>
      <c r="AX90" s="796"/>
      <c r="AY90" s="796"/>
      <c r="AZ90" s="796"/>
      <c r="BA90" s="796"/>
      <c r="BB90" s="796"/>
      <c r="BC90" s="796"/>
      <c r="BD90" s="796"/>
      <c r="BE90" s="796"/>
      <c r="BF90" s="796"/>
      <c r="BG90" s="796"/>
      <c r="BH90" s="796"/>
      <c r="BI90" s="796"/>
      <c r="BJ90" s="796"/>
      <c r="BK90" s="796"/>
      <c r="BL90" s="796"/>
      <c r="BM90" s="796"/>
      <c r="BN90" s="796"/>
      <c r="BO90" s="796"/>
      <c r="BP90" s="796"/>
      <c r="BQ90" s="796"/>
    </row>
    <row r="91" spans="1:69" customFormat="1" ht="14">
      <c r="A91" s="796"/>
      <c r="B91" s="558">
        <v>25.1</v>
      </c>
      <c r="C91" s="558" t="s">
        <v>1344</v>
      </c>
      <c r="D91" s="822" t="s">
        <v>427</v>
      </c>
      <c r="E91" s="823"/>
      <c r="F91" s="377"/>
      <c r="G91" s="378" t="s">
        <v>202</v>
      </c>
      <c r="H91" s="820">
        <v>1.0340504560242167</v>
      </c>
      <c r="I91" s="379" t="str">
        <f t="shared" si="0"/>
        <v/>
      </c>
      <c r="J91" s="796"/>
      <c r="K91" s="377"/>
      <c r="L91" s="378" t="s">
        <v>202</v>
      </c>
      <c r="M91" s="820">
        <v>1.0461140760473657</v>
      </c>
      <c r="N91" s="379" t="str">
        <f t="shared" si="1"/>
        <v/>
      </c>
      <c r="O91" s="796"/>
      <c r="P91" s="377"/>
      <c r="Q91" s="378" t="s">
        <v>202</v>
      </c>
      <c r="R91" s="820">
        <v>0.92044298060774288</v>
      </c>
      <c r="S91" s="379" t="str">
        <f t="shared" si="2"/>
        <v/>
      </c>
      <c r="T91" s="796"/>
      <c r="U91" s="377"/>
      <c r="V91" s="378" t="s">
        <v>202</v>
      </c>
      <c r="W91" s="820">
        <v>0.9552757232329222</v>
      </c>
      <c r="X91" s="379" t="str">
        <f t="shared" si="3"/>
        <v/>
      </c>
      <c r="Y91" s="796"/>
      <c r="Z91" s="377"/>
      <c r="AA91" s="378" t="s">
        <v>202</v>
      </c>
      <c r="AB91" s="820">
        <v>0.86018739153876134</v>
      </c>
      <c r="AC91" s="379" t="str">
        <f t="shared" si="4"/>
        <v/>
      </c>
      <c r="AD91" s="796"/>
      <c r="AE91" s="377"/>
      <c r="AF91" s="378" t="s">
        <v>202</v>
      </c>
      <c r="AG91" s="820">
        <v>0.6709922588085685</v>
      </c>
      <c r="AH91" s="379" t="str">
        <f t="shared" si="5"/>
        <v/>
      </c>
      <c r="AI91" s="796"/>
      <c r="AJ91" s="796"/>
      <c r="AK91" s="796"/>
      <c r="AL91" s="796"/>
      <c r="AM91" s="796"/>
      <c r="AN91" s="796"/>
      <c r="AO91" s="796"/>
      <c r="AP91" s="796"/>
      <c r="AQ91" s="796"/>
      <c r="AR91" s="796"/>
      <c r="AS91" s="796"/>
      <c r="AT91" s="796"/>
      <c r="AU91" s="796"/>
      <c r="AV91" s="796"/>
      <c r="AW91" s="796"/>
      <c r="AX91" s="796"/>
      <c r="AY91" s="796"/>
      <c r="AZ91" s="796"/>
      <c r="BA91" s="796"/>
      <c r="BB91" s="796"/>
      <c r="BC91" s="796"/>
      <c r="BD91" s="796"/>
      <c r="BE91" s="796"/>
      <c r="BF91" s="796"/>
      <c r="BG91" s="796"/>
      <c r="BH91" s="796"/>
      <c r="BI91" s="796"/>
      <c r="BJ91" s="796"/>
      <c r="BK91" s="796"/>
      <c r="BL91" s="796"/>
      <c r="BM91" s="796"/>
      <c r="BN91" s="796"/>
      <c r="BO91" s="796"/>
      <c r="BP91" s="796"/>
      <c r="BQ91" s="796"/>
    </row>
    <row r="92" spans="1:69" customFormat="1" ht="14">
      <c r="A92" s="796"/>
      <c r="B92" s="558">
        <v>25.2</v>
      </c>
      <c r="C92" s="558" t="s">
        <v>1345</v>
      </c>
      <c r="D92" s="822" t="s">
        <v>428</v>
      </c>
      <c r="E92" s="823"/>
      <c r="F92" s="377"/>
      <c r="G92" s="378" t="s">
        <v>202</v>
      </c>
      <c r="H92" s="820">
        <v>1.2293430142731836</v>
      </c>
      <c r="I92" s="379" t="str">
        <f t="shared" si="0"/>
        <v/>
      </c>
      <c r="J92" s="796"/>
      <c r="K92" s="377"/>
      <c r="L92" s="378" t="s">
        <v>202</v>
      </c>
      <c r="M92" s="820">
        <v>1.2206979285318853</v>
      </c>
      <c r="N92" s="379" t="str">
        <f t="shared" si="1"/>
        <v/>
      </c>
      <c r="O92" s="796"/>
      <c r="P92" s="377"/>
      <c r="Q92" s="378" t="s">
        <v>202</v>
      </c>
      <c r="R92" s="820">
        <v>1.1605293856897756</v>
      </c>
      <c r="S92" s="379" t="str">
        <f t="shared" si="2"/>
        <v/>
      </c>
      <c r="T92" s="796"/>
      <c r="U92" s="377"/>
      <c r="V92" s="378" t="s">
        <v>202</v>
      </c>
      <c r="W92" s="820">
        <v>1.1305613505208925</v>
      </c>
      <c r="X92" s="379" t="str">
        <f t="shared" si="3"/>
        <v/>
      </c>
      <c r="Y92" s="796"/>
      <c r="Z92" s="377"/>
      <c r="AA92" s="378" t="s">
        <v>202</v>
      </c>
      <c r="AB92" s="820">
        <v>1.0876986038277121</v>
      </c>
      <c r="AC92" s="379" t="str">
        <f t="shared" si="4"/>
        <v/>
      </c>
      <c r="AD92" s="796"/>
      <c r="AE92" s="377"/>
      <c r="AF92" s="378" t="s">
        <v>202</v>
      </c>
      <c r="AG92" s="820">
        <v>0.85061473162388657</v>
      </c>
      <c r="AH92" s="379" t="str">
        <f t="shared" si="5"/>
        <v/>
      </c>
      <c r="AI92" s="796"/>
      <c r="AJ92" s="796"/>
      <c r="AK92" s="796"/>
      <c r="AL92" s="796"/>
      <c r="AM92" s="796"/>
      <c r="AN92" s="796"/>
      <c r="AO92" s="796"/>
      <c r="AP92" s="796"/>
      <c r="AQ92" s="796"/>
      <c r="AR92" s="796"/>
      <c r="AS92" s="796"/>
      <c r="AT92" s="796"/>
      <c r="AU92" s="796"/>
      <c r="AV92" s="796"/>
      <c r="AW92" s="796"/>
      <c r="AX92" s="796"/>
      <c r="AY92" s="796"/>
      <c r="AZ92" s="796"/>
      <c r="BA92" s="796"/>
      <c r="BB92" s="796"/>
      <c r="BC92" s="796"/>
      <c r="BD92" s="796"/>
      <c r="BE92" s="796"/>
      <c r="BF92" s="796"/>
      <c r="BG92" s="796"/>
      <c r="BH92" s="796"/>
      <c r="BI92" s="796"/>
      <c r="BJ92" s="796"/>
      <c r="BK92" s="796"/>
      <c r="BL92" s="796"/>
      <c r="BM92" s="796"/>
      <c r="BN92" s="796"/>
      <c r="BO92" s="796"/>
      <c r="BP92" s="796"/>
      <c r="BQ92" s="796"/>
    </row>
    <row r="93" spans="1:69" customFormat="1" ht="14">
      <c r="A93" s="796"/>
      <c r="B93" s="558">
        <v>26.1</v>
      </c>
      <c r="C93" s="558" t="s">
        <v>1346</v>
      </c>
      <c r="D93" s="822" t="s">
        <v>429</v>
      </c>
      <c r="E93" s="823"/>
      <c r="F93" s="377"/>
      <c r="G93" s="378" t="s">
        <v>202</v>
      </c>
      <c r="H93" s="820">
        <v>1.527936121280274</v>
      </c>
      <c r="I93" s="379" t="str">
        <f t="shared" si="0"/>
        <v/>
      </c>
      <c r="J93" s="796"/>
      <c r="K93" s="377"/>
      <c r="L93" s="378" t="s">
        <v>202</v>
      </c>
      <c r="M93" s="820">
        <v>1.4246142922244933</v>
      </c>
      <c r="N93" s="379" t="str">
        <f t="shared" si="1"/>
        <v/>
      </c>
      <c r="O93" s="796"/>
      <c r="P93" s="377"/>
      <c r="Q93" s="378" t="s">
        <v>202</v>
      </c>
      <c r="R93" s="820">
        <v>1.2767633706684163</v>
      </c>
      <c r="S93" s="379" t="str">
        <f t="shared" si="2"/>
        <v/>
      </c>
      <c r="T93" s="796"/>
      <c r="U93" s="377"/>
      <c r="V93" s="378" t="s">
        <v>202</v>
      </c>
      <c r="W93" s="820">
        <v>1.2589494129137848</v>
      </c>
      <c r="X93" s="379" t="str">
        <f t="shared" si="3"/>
        <v/>
      </c>
      <c r="Y93" s="796"/>
      <c r="Z93" s="377"/>
      <c r="AA93" s="378" t="s">
        <v>202</v>
      </c>
      <c r="AB93" s="820">
        <v>1.2293636034201569</v>
      </c>
      <c r="AC93" s="379" t="str">
        <f t="shared" si="4"/>
        <v/>
      </c>
      <c r="AD93" s="796"/>
      <c r="AE93" s="377"/>
      <c r="AF93" s="378" t="s">
        <v>202</v>
      </c>
      <c r="AG93" s="820">
        <v>1.2483889366112355</v>
      </c>
      <c r="AH93" s="379" t="str">
        <f t="shared" si="5"/>
        <v/>
      </c>
      <c r="AI93" s="796"/>
      <c r="AJ93" s="796"/>
      <c r="AK93" s="796"/>
      <c r="AL93" s="796"/>
      <c r="AM93" s="796"/>
      <c r="AN93" s="796"/>
      <c r="AO93" s="796"/>
      <c r="AP93" s="796"/>
      <c r="AQ93" s="796"/>
      <c r="AR93" s="796"/>
      <c r="AS93" s="796"/>
      <c r="AT93" s="796"/>
      <c r="AU93" s="796"/>
      <c r="AV93" s="796"/>
      <c r="AW93" s="796"/>
      <c r="AX93" s="796"/>
      <c r="AY93" s="796"/>
      <c r="AZ93" s="796"/>
      <c r="BA93" s="796"/>
      <c r="BB93" s="796"/>
      <c r="BC93" s="796"/>
      <c r="BD93" s="796"/>
      <c r="BE93" s="796"/>
      <c r="BF93" s="796"/>
      <c r="BG93" s="796"/>
      <c r="BH93" s="796"/>
      <c r="BI93" s="796"/>
      <c r="BJ93" s="796"/>
      <c r="BK93" s="796"/>
      <c r="BL93" s="796"/>
      <c r="BM93" s="796"/>
      <c r="BN93" s="796"/>
      <c r="BO93" s="796"/>
      <c r="BP93" s="796"/>
      <c r="BQ93" s="796"/>
    </row>
    <row r="94" spans="1:69" customFormat="1" ht="14">
      <c r="A94" s="796"/>
      <c r="B94" s="558" t="s">
        <v>430</v>
      </c>
      <c r="C94" s="558" t="s">
        <v>1347</v>
      </c>
      <c r="D94" s="822" t="s">
        <v>431</v>
      </c>
      <c r="E94" s="823"/>
      <c r="F94" s="377"/>
      <c r="G94" s="378" t="s">
        <v>202</v>
      </c>
      <c r="H94" s="820">
        <v>0.85989649556734593</v>
      </c>
      <c r="I94" s="379" t="str">
        <f t="shared" si="0"/>
        <v/>
      </c>
      <c r="J94" s="796"/>
      <c r="K94" s="377"/>
      <c r="L94" s="378" t="s">
        <v>202</v>
      </c>
      <c r="M94" s="820">
        <v>0.8032900616475469</v>
      </c>
      <c r="N94" s="379" t="str">
        <f t="shared" si="1"/>
        <v/>
      </c>
      <c r="O94" s="796"/>
      <c r="P94" s="377"/>
      <c r="Q94" s="378" t="s">
        <v>202</v>
      </c>
      <c r="R94" s="820">
        <v>0.70902082786278331</v>
      </c>
      <c r="S94" s="379" t="str">
        <f t="shared" si="2"/>
        <v/>
      </c>
      <c r="T94" s="796"/>
      <c r="U94" s="377"/>
      <c r="V94" s="378" t="s">
        <v>202</v>
      </c>
      <c r="W94" s="820">
        <v>0.73851727276459644</v>
      </c>
      <c r="X94" s="379" t="str">
        <f t="shared" si="3"/>
        <v/>
      </c>
      <c r="Y94" s="796"/>
      <c r="Z94" s="377"/>
      <c r="AA94" s="378" t="s">
        <v>202</v>
      </c>
      <c r="AB94" s="820">
        <v>0.69899086404567079</v>
      </c>
      <c r="AC94" s="379" t="str">
        <f t="shared" si="4"/>
        <v/>
      </c>
      <c r="AD94" s="796"/>
      <c r="AE94" s="377"/>
      <c r="AF94" s="378" t="s">
        <v>202</v>
      </c>
      <c r="AG94" s="820">
        <v>0.58456119505425364</v>
      </c>
      <c r="AH94" s="379" t="str">
        <f t="shared" si="5"/>
        <v/>
      </c>
      <c r="AI94" s="796"/>
      <c r="AJ94" s="796"/>
      <c r="AK94" s="796"/>
      <c r="AL94" s="796"/>
      <c r="AM94" s="796"/>
      <c r="AN94" s="796"/>
      <c r="AO94" s="796"/>
      <c r="AP94" s="796"/>
      <c r="AQ94" s="796"/>
      <c r="AR94" s="796"/>
      <c r="AS94" s="796"/>
      <c r="AT94" s="796"/>
      <c r="AU94" s="796"/>
      <c r="AV94" s="796"/>
      <c r="AW94" s="796"/>
      <c r="AX94" s="796"/>
      <c r="AY94" s="796"/>
      <c r="AZ94" s="796"/>
      <c r="BA94" s="796"/>
      <c r="BB94" s="796"/>
      <c r="BC94" s="796"/>
      <c r="BD94" s="796"/>
      <c r="BE94" s="796"/>
      <c r="BF94" s="796"/>
      <c r="BG94" s="796"/>
      <c r="BH94" s="796"/>
      <c r="BI94" s="796"/>
      <c r="BJ94" s="796"/>
      <c r="BK94" s="796"/>
      <c r="BL94" s="796"/>
      <c r="BM94" s="796"/>
      <c r="BN94" s="796"/>
      <c r="BO94" s="796"/>
      <c r="BP94" s="796"/>
      <c r="BQ94" s="796"/>
    </row>
    <row r="95" spans="1:69" customFormat="1" ht="14">
      <c r="A95" s="796"/>
      <c r="B95" s="558">
        <v>26.4</v>
      </c>
      <c r="C95" s="558" t="s">
        <v>1348</v>
      </c>
      <c r="D95" s="822" t="s">
        <v>432</v>
      </c>
      <c r="E95" s="823"/>
      <c r="F95" s="377"/>
      <c r="G95" s="378" t="s">
        <v>202</v>
      </c>
      <c r="H95" s="820">
        <v>1.2282149400581759</v>
      </c>
      <c r="I95" s="379" t="str">
        <f t="shared" si="0"/>
        <v/>
      </c>
      <c r="J95" s="796"/>
      <c r="K95" s="377"/>
      <c r="L95" s="378" t="s">
        <v>202</v>
      </c>
      <c r="M95" s="820">
        <v>1.3080767222865037</v>
      </c>
      <c r="N95" s="379" t="str">
        <f t="shared" si="1"/>
        <v/>
      </c>
      <c r="O95" s="796"/>
      <c r="P95" s="377"/>
      <c r="Q95" s="378" t="s">
        <v>202</v>
      </c>
      <c r="R95" s="820">
        <v>1.2306046765743428</v>
      </c>
      <c r="S95" s="379" t="str">
        <f t="shared" si="2"/>
        <v/>
      </c>
      <c r="T95" s="796"/>
      <c r="U95" s="377"/>
      <c r="V95" s="378" t="s">
        <v>202</v>
      </c>
      <c r="W95" s="820">
        <v>1.1691840108435303</v>
      </c>
      <c r="X95" s="379" t="str">
        <f t="shared" si="3"/>
        <v/>
      </c>
      <c r="Y95" s="796"/>
      <c r="Z95" s="377"/>
      <c r="AA95" s="378" t="s">
        <v>202</v>
      </c>
      <c r="AB95" s="820">
        <v>1.2073074037345071</v>
      </c>
      <c r="AC95" s="379" t="str">
        <f t="shared" si="4"/>
        <v/>
      </c>
      <c r="AD95" s="796"/>
      <c r="AE95" s="377"/>
      <c r="AF95" s="378" t="s">
        <v>202</v>
      </c>
      <c r="AG95" s="820">
        <v>1.6803497177566666</v>
      </c>
      <c r="AH95" s="379" t="str">
        <f t="shared" si="5"/>
        <v/>
      </c>
      <c r="AI95" s="796"/>
      <c r="AJ95" s="796"/>
      <c r="AK95" s="796"/>
      <c r="AL95" s="796"/>
      <c r="AM95" s="796"/>
      <c r="AN95" s="796"/>
      <c r="AO95" s="796"/>
      <c r="AP95" s="796"/>
      <c r="AQ95" s="796"/>
      <c r="AR95" s="796"/>
      <c r="AS95" s="796"/>
      <c r="AT95" s="796"/>
      <c r="AU95" s="796"/>
      <c r="AV95" s="796"/>
      <c r="AW95" s="796"/>
      <c r="AX95" s="796"/>
      <c r="AY95" s="796"/>
      <c r="AZ95" s="796"/>
      <c r="BA95" s="796"/>
      <c r="BB95" s="796"/>
      <c r="BC95" s="796"/>
      <c r="BD95" s="796"/>
      <c r="BE95" s="796"/>
      <c r="BF95" s="796"/>
      <c r="BG95" s="796"/>
      <c r="BH95" s="796"/>
      <c r="BI95" s="796"/>
      <c r="BJ95" s="796"/>
      <c r="BK95" s="796"/>
      <c r="BL95" s="796"/>
      <c r="BM95" s="796"/>
      <c r="BN95" s="796"/>
      <c r="BO95" s="796"/>
      <c r="BP95" s="796"/>
      <c r="BQ95" s="796"/>
    </row>
    <row r="96" spans="1:69" customFormat="1" ht="14">
      <c r="A96" s="796"/>
      <c r="B96" s="558">
        <v>26.5</v>
      </c>
      <c r="C96" s="558" t="s">
        <v>1349</v>
      </c>
      <c r="D96" s="822" t="s">
        <v>433</v>
      </c>
      <c r="E96" s="823"/>
      <c r="F96" s="377"/>
      <c r="G96" s="378" t="s">
        <v>202</v>
      </c>
      <c r="H96" s="820">
        <v>6.8918522678667928</v>
      </c>
      <c r="I96" s="379" t="str">
        <f t="shared" si="0"/>
        <v/>
      </c>
      <c r="J96" s="796"/>
      <c r="K96" s="377"/>
      <c r="L96" s="378" t="s">
        <v>202</v>
      </c>
      <c r="M96" s="820">
        <v>6.690198659419889</v>
      </c>
      <c r="N96" s="379" t="str">
        <f t="shared" si="1"/>
        <v/>
      </c>
      <c r="O96" s="796"/>
      <c r="P96" s="377"/>
      <c r="Q96" s="378" t="s">
        <v>202</v>
      </c>
      <c r="R96" s="820">
        <v>7.0593162889565226</v>
      </c>
      <c r="S96" s="379" t="str">
        <f t="shared" si="2"/>
        <v/>
      </c>
      <c r="T96" s="796"/>
      <c r="U96" s="377"/>
      <c r="V96" s="378" t="s">
        <v>202</v>
      </c>
      <c r="W96" s="820">
        <v>7.0707036111310906</v>
      </c>
      <c r="X96" s="379" t="str">
        <f t="shared" si="3"/>
        <v/>
      </c>
      <c r="Y96" s="796"/>
      <c r="Z96" s="377"/>
      <c r="AA96" s="378" t="s">
        <v>202</v>
      </c>
      <c r="AB96" s="820">
        <v>7.0673407898465648</v>
      </c>
      <c r="AC96" s="379" t="str">
        <f t="shared" si="4"/>
        <v/>
      </c>
      <c r="AD96" s="796"/>
      <c r="AE96" s="377"/>
      <c r="AF96" s="378" t="s">
        <v>202</v>
      </c>
      <c r="AG96" s="820">
        <v>6.7755374775332049</v>
      </c>
      <c r="AH96" s="379" t="str">
        <f t="shared" si="5"/>
        <v/>
      </c>
      <c r="AI96" s="796"/>
      <c r="AJ96" s="796"/>
      <c r="AK96" s="796"/>
      <c r="AL96" s="796"/>
      <c r="AM96" s="796"/>
      <c r="AN96" s="796"/>
      <c r="AO96" s="796"/>
      <c r="AP96" s="796"/>
      <c r="AQ96" s="796"/>
      <c r="AR96" s="796"/>
      <c r="AS96" s="796"/>
      <c r="AT96" s="796"/>
      <c r="AU96" s="796"/>
      <c r="AV96" s="796"/>
      <c r="AW96" s="796"/>
      <c r="AX96" s="796"/>
      <c r="AY96" s="796"/>
      <c r="AZ96" s="796"/>
      <c r="BA96" s="796"/>
      <c r="BB96" s="796"/>
      <c r="BC96" s="796"/>
      <c r="BD96" s="796"/>
      <c r="BE96" s="796"/>
      <c r="BF96" s="796"/>
      <c r="BG96" s="796"/>
      <c r="BH96" s="796"/>
      <c r="BI96" s="796"/>
      <c r="BJ96" s="796"/>
      <c r="BK96" s="796"/>
      <c r="BL96" s="796"/>
      <c r="BM96" s="796"/>
      <c r="BN96" s="796"/>
      <c r="BO96" s="796"/>
      <c r="BP96" s="796"/>
      <c r="BQ96" s="796"/>
    </row>
    <row r="97" spans="1:69" customFormat="1" ht="14">
      <c r="A97" s="796"/>
      <c r="B97" s="558" t="s">
        <v>434</v>
      </c>
      <c r="C97" s="558" t="s">
        <v>1350</v>
      </c>
      <c r="D97" s="822" t="s">
        <v>435</v>
      </c>
      <c r="E97" s="823"/>
      <c r="F97" s="377"/>
      <c r="G97" s="378" t="s">
        <v>202</v>
      </c>
      <c r="H97" s="820">
        <v>1.6171705768469762</v>
      </c>
      <c r="I97" s="379" t="str">
        <f t="shared" si="0"/>
        <v/>
      </c>
      <c r="J97" s="796"/>
      <c r="K97" s="377"/>
      <c r="L97" s="378" t="s">
        <v>202</v>
      </c>
      <c r="M97" s="820">
        <v>1.5306925378902765</v>
      </c>
      <c r="N97" s="379" t="str">
        <f t="shared" si="1"/>
        <v/>
      </c>
      <c r="O97" s="796"/>
      <c r="P97" s="377"/>
      <c r="Q97" s="378" t="s">
        <v>202</v>
      </c>
      <c r="R97" s="820">
        <v>1.5724974760936323</v>
      </c>
      <c r="S97" s="379" t="str">
        <f t="shared" si="2"/>
        <v/>
      </c>
      <c r="T97" s="796"/>
      <c r="U97" s="377"/>
      <c r="V97" s="378" t="s">
        <v>202</v>
      </c>
      <c r="W97" s="820">
        <v>1.4576732722254528</v>
      </c>
      <c r="X97" s="379" t="str">
        <f t="shared" si="3"/>
        <v/>
      </c>
      <c r="Y97" s="796"/>
      <c r="Z97" s="377"/>
      <c r="AA97" s="378" t="s">
        <v>202</v>
      </c>
      <c r="AB97" s="820">
        <v>1.398026886175618</v>
      </c>
      <c r="AC97" s="379" t="str">
        <f t="shared" si="4"/>
        <v/>
      </c>
      <c r="AD97" s="796"/>
      <c r="AE97" s="377"/>
      <c r="AF97" s="378" t="s">
        <v>202</v>
      </c>
      <c r="AG97" s="820">
        <v>1.2062661085348703</v>
      </c>
      <c r="AH97" s="379" t="str">
        <f t="shared" si="5"/>
        <v/>
      </c>
      <c r="AI97" s="796"/>
      <c r="AJ97" s="796"/>
      <c r="AK97" s="796"/>
      <c r="AL97" s="796"/>
      <c r="AM97" s="796"/>
      <c r="AN97" s="796"/>
      <c r="AO97" s="796"/>
      <c r="AP97" s="796"/>
      <c r="AQ97" s="796"/>
      <c r="AR97" s="796"/>
      <c r="AS97" s="796"/>
      <c r="AT97" s="796"/>
      <c r="AU97" s="796"/>
      <c r="AV97" s="796"/>
      <c r="AW97" s="796"/>
      <c r="AX97" s="796"/>
      <c r="AY97" s="796"/>
      <c r="AZ97" s="796"/>
      <c r="BA97" s="796"/>
      <c r="BB97" s="796"/>
      <c r="BC97" s="796"/>
      <c r="BD97" s="796"/>
      <c r="BE97" s="796"/>
      <c r="BF97" s="796"/>
      <c r="BG97" s="796"/>
      <c r="BH97" s="796"/>
      <c r="BI97" s="796"/>
      <c r="BJ97" s="796"/>
      <c r="BK97" s="796"/>
      <c r="BL97" s="796"/>
      <c r="BM97" s="796"/>
      <c r="BN97" s="796"/>
      <c r="BO97" s="796"/>
      <c r="BP97" s="796"/>
      <c r="BQ97" s="796"/>
    </row>
    <row r="98" spans="1:69" customFormat="1" ht="14">
      <c r="A98" s="796"/>
      <c r="B98" s="558" t="s">
        <v>436</v>
      </c>
      <c r="C98" s="558" t="s">
        <v>1351</v>
      </c>
      <c r="D98" s="822" t="s">
        <v>437</v>
      </c>
      <c r="E98" s="823"/>
      <c r="F98" s="377"/>
      <c r="G98" s="378" t="s">
        <v>202</v>
      </c>
      <c r="H98" s="820">
        <v>3.8637153594621045</v>
      </c>
      <c r="I98" s="379" t="str">
        <f t="shared" si="0"/>
        <v/>
      </c>
      <c r="J98" s="796"/>
      <c r="K98" s="377"/>
      <c r="L98" s="378" t="s">
        <v>202</v>
      </c>
      <c r="M98" s="820">
        <v>3.4895702771342068</v>
      </c>
      <c r="N98" s="379" t="str">
        <f t="shared" si="1"/>
        <v/>
      </c>
      <c r="O98" s="796"/>
      <c r="P98" s="377"/>
      <c r="Q98" s="378" t="s">
        <v>202</v>
      </c>
      <c r="R98" s="820">
        <v>3.4378193985177106</v>
      </c>
      <c r="S98" s="379" t="str">
        <f t="shared" si="2"/>
        <v/>
      </c>
      <c r="T98" s="796"/>
      <c r="U98" s="377"/>
      <c r="V98" s="378" t="s">
        <v>202</v>
      </c>
      <c r="W98" s="820">
        <v>3.4420163243871804</v>
      </c>
      <c r="X98" s="379" t="str">
        <f t="shared" si="3"/>
        <v/>
      </c>
      <c r="Y98" s="796"/>
      <c r="Z98" s="377"/>
      <c r="AA98" s="378" t="s">
        <v>202</v>
      </c>
      <c r="AB98" s="820">
        <v>3.3067832244425048</v>
      </c>
      <c r="AC98" s="379" t="str">
        <f t="shared" si="4"/>
        <v/>
      </c>
      <c r="AD98" s="796"/>
      <c r="AE98" s="377"/>
      <c r="AF98" s="378" t="s">
        <v>202</v>
      </c>
      <c r="AG98" s="820">
        <v>2.9686104354526082</v>
      </c>
      <c r="AH98" s="379" t="str">
        <f t="shared" si="5"/>
        <v/>
      </c>
      <c r="AI98" s="796"/>
      <c r="AJ98" s="796"/>
      <c r="AK98" s="796"/>
      <c r="AL98" s="796"/>
      <c r="AM98" s="796"/>
      <c r="AN98" s="796"/>
      <c r="AO98" s="796"/>
      <c r="AP98" s="796"/>
      <c r="AQ98" s="796"/>
      <c r="AR98" s="796"/>
      <c r="AS98" s="796"/>
      <c r="AT98" s="796"/>
      <c r="AU98" s="796"/>
      <c r="AV98" s="796"/>
      <c r="AW98" s="796"/>
      <c r="AX98" s="796"/>
      <c r="AY98" s="796"/>
      <c r="AZ98" s="796"/>
      <c r="BA98" s="796"/>
      <c r="BB98" s="796"/>
      <c r="BC98" s="796"/>
      <c r="BD98" s="796"/>
      <c r="BE98" s="796"/>
      <c r="BF98" s="796"/>
      <c r="BG98" s="796"/>
      <c r="BH98" s="796"/>
      <c r="BI98" s="796"/>
      <c r="BJ98" s="796"/>
      <c r="BK98" s="796"/>
      <c r="BL98" s="796"/>
      <c r="BM98" s="796"/>
      <c r="BN98" s="796"/>
      <c r="BO98" s="796"/>
      <c r="BP98" s="796"/>
      <c r="BQ98" s="796"/>
    </row>
    <row r="99" spans="1:69" customFormat="1" ht="14">
      <c r="A99" s="796"/>
      <c r="B99" s="558">
        <v>27.4</v>
      </c>
      <c r="C99" s="558" t="s">
        <v>1352</v>
      </c>
      <c r="D99" s="822" t="s">
        <v>438</v>
      </c>
      <c r="E99" s="823"/>
      <c r="F99" s="377"/>
      <c r="G99" s="378" t="s">
        <v>202</v>
      </c>
      <c r="H99" s="820">
        <v>2.3922486612941474</v>
      </c>
      <c r="I99" s="379" t="str">
        <f t="shared" si="0"/>
        <v/>
      </c>
      <c r="J99" s="796"/>
      <c r="K99" s="377"/>
      <c r="L99" s="378" t="s">
        <v>202</v>
      </c>
      <c r="M99" s="820">
        <v>2.2138893904783394</v>
      </c>
      <c r="N99" s="379" t="str">
        <f t="shared" si="1"/>
        <v/>
      </c>
      <c r="O99" s="796"/>
      <c r="P99" s="377"/>
      <c r="Q99" s="378" t="s">
        <v>202</v>
      </c>
      <c r="R99" s="820">
        <v>2.4873020046325811</v>
      </c>
      <c r="S99" s="379" t="str">
        <f t="shared" si="2"/>
        <v/>
      </c>
      <c r="T99" s="796"/>
      <c r="U99" s="377"/>
      <c r="V99" s="378" t="s">
        <v>202</v>
      </c>
      <c r="W99" s="820">
        <v>2.4512875258839801</v>
      </c>
      <c r="X99" s="379" t="str">
        <f t="shared" si="3"/>
        <v/>
      </c>
      <c r="Y99" s="796"/>
      <c r="Z99" s="377"/>
      <c r="AA99" s="378" t="s">
        <v>202</v>
      </c>
      <c r="AB99" s="820">
        <v>2.3575123766732116</v>
      </c>
      <c r="AC99" s="379" t="str">
        <f t="shared" si="4"/>
        <v/>
      </c>
      <c r="AD99" s="796"/>
      <c r="AE99" s="377"/>
      <c r="AF99" s="378" t="s">
        <v>202</v>
      </c>
      <c r="AG99" s="820">
        <v>1.91880661976448</v>
      </c>
      <c r="AH99" s="379" t="str">
        <f t="shared" si="5"/>
        <v/>
      </c>
      <c r="AI99" s="796"/>
      <c r="AJ99" s="796"/>
      <c r="AK99" s="796"/>
      <c r="AL99" s="796"/>
      <c r="AM99" s="796"/>
      <c r="AN99" s="796"/>
      <c r="AO99" s="796"/>
      <c r="AP99" s="796"/>
      <c r="AQ99" s="796"/>
      <c r="AR99" s="796"/>
      <c r="AS99" s="796"/>
      <c r="AT99" s="796"/>
      <c r="AU99" s="796"/>
      <c r="AV99" s="796"/>
      <c r="AW99" s="796"/>
      <c r="AX99" s="796"/>
      <c r="AY99" s="796"/>
      <c r="AZ99" s="796"/>
      <c r="BA99" s="796"/>
      <c r="BB99" s="796"/>
      <c r="BC99" s="796"/>
      <c r="BD99" s="796"/>
      <c r="BE99" s="796"/>
      <c r="BF99" s="796"/>
      <c r="BG99" s="796"/>
      <c r="BH99" s="796"/>
      <c r="BI99" s="796"/>
      <c r="BJ99" s="796"/>
      <c r="BK99" s="796"/>
      <c r="BL99" s="796"/>
      <c r="BM99" s="796"/>
      <c r="BN99" s="796"/>
      <c r="BO99" s="796"/>
      <c r="BP99" s="796"/>
      <c r="BQ99" s="796"/>
    </row>
    <row r="100" spans="1:69" customFormat="1" ht="14">
      <c r="A100" s="796"/>
      <c r="B100" s="558">
        <v>27.5</v>
      </c>
      <c r="C100" s="558" t="s">
        <v>1353</v>
      </c>
      <c r="D100" s="822" t="s">
        <v>439</v>
      </c>
      <c r="E100" s="823"/>
      <c r="F100" s="377"/>
      <c r="G100" s="378" t="s">
        <v>202</v>
      </c>
      <c r="H100" s="820">
        <v>1.6339900446486322</v>
      </c>
      <c r="I100" s="379" t="str">
        <f t="shared" si="0"/>
        <v/>
      </c>
      <c r="J100" s="796"/>
      <c r="K100" s="377"/>
      <c r="L100" s="378" t="s">
        <v>202</v>
      </c>
      <c r="M100" s="820">
        <v>1.5530801328176573</v>
      </c>
      <c r="N100" s="379" t="str">
        <f t="shared" si="1"/>
        <v/>
      </c>
      <c r="O100" s="796"/>
      <c r="P100" s="377"/>
      <c r="Q100" s="378" t="s">
        <v>202</v>
      </c>
      <c r="R100" s="820">
        <v>1.5455767555198219</v>
      </c>
      <c r="S100" s="379" t="str">
        <f t="shared" si="2"/>
        <v/>
      </c>
      <c r="T100" s="796"/>
      <c r="U100" s="377"/>
      <c r="V100" s="378" t="s">
        <v>202</v>
      </c>
      <c r="W100" s="820">
        <v>1.4952027785900361</v>
      </c>
      <c r="X100" s="379" t="str">
        <f t="shared" si="3"/>
        <v/>
      </c>
      <c r="Y100" s="796"/>
      <c r="Z100" s="377"/>
      <c r="AA100" s="378" t="s">
        <v>202</v>
      </c>
      <c r="AB100" s="820">
        <v>1.3968379343456163</v>
      </c>
      <c r="AC100" s="379" t="str">
        <f t="shared" si="4"/>
        <v/>
      </c>
      <c r="AD100" s="796"/>
      <c r="AE100" s="377"/>
      <c r="AF100" s="378" t="s">
        <v>202</v>
      </c>
      <c r="AG100" s="820">
        <v>1.1171770030245982</v>
      </c>
      <c r="AH100" s="379" t="str">
        <f t="shared" si="5"/>
        <v/>
      </c>
      <c r="AI100" s="796"/>
      <c r="AJ100" s="796"/>
      <c r="AK100" s="796"/>
      <c r="AL100" s="796"/>
      <c r="AM100" s="796"/>
      <c r="AN100" s="796"/>
      <c r="AO100" s="796"/>
      <c r="AP100" s="796"/>
      <c r="AQ100" s="796"/>
      <c r="AR100" s="796"/>
      <c r="AS100" s="796"/>
      <c r="AT100" s="796"/>
      <c r="AU100" s="796"/>
      <c r="AV100" s="796"/>
      <c r="AW100" s="796"/>
      <c r="AX100" s="796"/>
      <c r="AY100" s="796"/>
      <c r="AZ100" s="796"/>
      <c r="BA100" s="796"/>
      <c r="BB100" s="796"/>
      <c r="BC100" s="796"/>
      <c r="BD100" s="796"/>
      <c r="BE100" s="796"/>
      <c r="BF100" s="796"/>
      <c r="BG100" s="796"/>
      <c r="BH100" s="796"/>
      <c r="BI100" s="796"/>
      <c r="BJ100" s="796"/>
      <c r="BK100" s="796"/>
      <c r="BL100" s="796"/>
      <c r="BM100" s="796"/>
      <c r="BN100" s="796"/>
      <c r="BO100" s="796"/>
      <c r="BP100" s="796"/>
      <c r="BQ100" s="796"/>
    </row>
    <row r="101" spans="1:69" customFormat="1" ht="14">
      <c r="A101" s="796"/>
      <c r="B101" s="558">
        <v>28</v>
      </c>
      <c r="C101" s="558" t="s">
        <v>1354</v>
      </c>
      <c r="D101" s="822" t="s">
        <v>440</v>
      </c>
      <c r="E101" s="823"/>
      <c r="F101" s="377"/>
      <c r="G101" s="378" t="s">
        <v>202</v>
      </c>
      <c r="H101" s="820">
        <v>1.2983663866244366</v>
      </c>
      <c r="I101" s="379" t="str">
        <f t="shared" si="0"/>
        <v/>
      </c>
      <c r="J101" s="796"/>
      <c r="K101" s="377"/>
      <c r="L101" s="378" t="s">
        <v>202</v>
      </c>
      <c r="M101" s="820">
        <v>1.2928694182711906</v>
      </c>
      <c r="N101" s="379" t="str">
        <f t="shared" si="1"/>
        <v/>
      </c>
      <c r="O101" s="796"/>
      <c r="P101" s="377"/>
      <c r="Q101" s="378" t="s">
        <v>202</v>
      </c>
      <c r="R101" s="820">
        <v>1.3174057410518225</v>
      </c>
      <c r="S101" s="379" t="str">
        <f t="shared" si="2"/>
        <v/>
      </c>
      <c r="T101" s="796"/>
      <c r="U101" s="377"/>
      <c r="V101" s="378" t="s">
        <v>202</v>
      </c>
      <c r="W101" s="820">
        <v>1.3639717002230385</v>
      </c>
      <c r="X101" s="379" t="str">
        <f t="shared" si="3"/>
        <v/>
      </c>
      <c r="Y101" s="796"/>
      <c r="Z101" s="377"/>
      <c r="AA101" s="378" t="s">
        <v>202</v>
      </c>
      <c r="AB101" s="820">
        <v>1.2689822273388891</v>
      </c>
      <c r="AC101" s="379" t="str">
        <f t="shared" si="4"/>
        <v/>
      </c>
      <c r="AD101" s="796"/>
      <c r="AE101" s="377"/>
      <c r="AF101" s="378" t="s">
        <v>202</v>
      </c>
      <c r="AG101" s="820">
        <v>1.0719379709693719</v>
      </c>
      <c r="AH101" s="379" t="str">
        <f t="shared" si="5"/>
        <v/>
      </c>
      <c r="AI101" s="796"/>
      <c r="AJ101" s="796"/>
      <c r="AK101" s="796"/>
      <c r="AL101" s="796"/>
      <c r="AM101" s="796"/>
      <c r="AN101" s="796"/>
      <c r="AO101" s="796"/>
      <c r="AP101" s="796"/>
      <c r="AQ101" s="796"/>
      <c r="AR101" s="796"/>
      <c r="AS101" s="796"/>
      <c r="AT101" s="796"/>
      <c r="AU101" s="796"/>
      <c r="AV101" s="796"/>
      <c r="AW101" s="796"/>
      <c r="AX101" s="796"/>
      <c r="AY101" s="796"/>
      <c r="AZ101" s="796"/>
      <c r="BA101" s="796"/>
      <c r="BB101" s="796"/>
      <c r="BC101" s="796"/>
      <c r="BD101" s="796"/>
      <c r="BE101" s="796"/>
      <c r="BF101" s="796"/>
      <c r="BG101" s="796"/>
      <c r="BH101" s="796"/>
      <c r="BI101" s="796"/>
      <c r="BJ101" s="796"/>
      <c r="BK101" s="796"/>
      <c r="BL101" s="796"/>
      <c r="BM101" s="796"/>
      <c r="BN101" s="796"/>
      <c r="BO101" s="796"/>
      <c r="BP101" s="796"/>
      <c r="BQ101" s="796"/>
    </row>
    <row r="102" spans="1:69" customFormat="1" ht="14">
      <c r="A102" s="796"/>
      <c r="B102" s="558">
        <v>29</v>
      </c>
      <c r="C102" s="558" t="s">
        <v>1355</v>
      </c>
      <c r="D102" s="822" t="s">
        <v>441</v>
      </c>
      <c r="E102" s="823"/>
      <c r="F102" s="377"/>
      <c r="G102" s="378" t="s">
        <v>202</v>
      </c>
      <c r="H102" s="820">
        <v>0.8412154891798862</v>
      </c>
      <c r="I102" s="379" t="str">
        <f t="shared" si="0"/>
        <v/>
      </c>
      <c r="J102" s="796"/>
      <c r="K102" s="377"/>
      <c r="L102" s="378" t="s">
        <v>202</v>
      </c>
      <c r="M102" s="820">
        <v>0.81647619011806272</v>
      </c>
      <c r="N102" s="379" t="str">
        <f t="shared" si="1"/>
        <v/>
      </c>
      <c r="O102" s="796"/>
      <c r="P102" s="377"/>
      <c r="Q102" s="378" t="s">
        <v>202</v>
      </c>
      <c r="R102" s="820">
        <v>0.81389405876088894</v>
      </c>
      <c r="S102" s="379" t="str">
        <f t="shared" si="2"/>
        <v/>
      </c>
      <c r="T102" s="796"/>
      <c r="U102" s="377"/>
      <c r="V102" s="378" t="s">
        <v>202</v>
      </c>
      <c r="W102" s="820">
        <v>0.81872374563803407</v>
      </c>
      <c r="X102" s="379" t="str">
        <f t="shared" si="3"/>
        <v/>
      </c>
      <c r="Y102" s="796"/>
      <c r="Z102" s="377"/>
      <c r="AA102" s="378" t="s">
        <v>202</v>
      </c>
      <c r="AB102" s="820">
        <v>0.79233821458398113</v>
      </c>
      <c r="AC102" s="379" t="str">
        <f t="shared" si="4"/>
        <v/>
      </c>
      <c r="AD102" s="796"/>
      <c r="AE102" s="377"/>
      <c r="AF102" s="378" t="s">
        <v>202</v>
      </c>
      <c r="AG102" s="820">
        <v>0.70113200888760951</v>
      </c>
      <c r="AH102" s="379" t="str">
        <f t="shared" si="5"/>
        <v/>
      </c>
      <c r="AI102" s="796"/>
      <c r="AJ102" s="796"/>
      <c r="AK102" s="796"/>
      <c r="AL102" s="796"/>
      <c r="AM102" s="796"/>
      <c r="AN102" s="796"/>
      <c r="AO102" s="796"/>
      <c r="AP102" s="796"/>
      <c r="AQ102" s="796"/>
      <c r="AR102" s="796"/>
      <c r="AS102" s="796"/>
      <c r="AT102" s="796"/>
      <c r="AU102" s="796"/>
      <c r="AV102" s="796"/>
      <c r="AW102" s="796"/>
      <c r="AX102" s="796"/>
      <c r="AY102" s="796"/>
      <c r="AZ102" s="796"/>
      <c r="BA102" s="796"/>
      <c r="BB102" s="796"/>
      <c r="BC102" s="796"/>
      <c r="BD102" s="796"/>
      <c r="BE102" s="796"/>
      <c r="BF102" s="796"/>
      <c r="BG102" s="796"/>
      <c r="BH102" s="796"/>
      <c r="BI102" s="796"/>
      <c r="BJ102" s="796"/>
      <c r="BK102" s="796"/>
      <c r="BL102" s="796"/>
      <c r="BM102" s="796"/>
      <c r="BN102" s="796"/>
      <c r="BO102" s="796"/>
      <c r="BP102" s="796"/>
      <c r="BQ102" s="796"/>
    </row>
    <row r="103" spans="1:69" customFormat="1" ht="14">
      <c r="A103" s="796"/>
      <c r="B103" s="558">
        <v>30</v>
      </c>
      <c r="C103" s="558" t="s">
        <v>1356</v>
      </c>
      <c r="D103" s="822" t="s">
        <v>442</v>
      </c>
      <c r="E103" s="823"/>
      <c r="F103" s="377"/>
      <c r="G103" s="378" t="s">
        <v>202</v>
      </c>
      <c r="H103" s="820">
        <v>0.80550646279428206</v>
      </c>
      <c r="I103" s="379" t="str">
        <f t="shared" si="0"/>
        <v/>
      </c>
      <c r="J103" s="796"/>
      <c r="K103" s="377"/>
      <c r="L103" s="378" t="s">
        <v>202</v>
      </c>
      <c r="M103" s="820">
        <v>0.76048494032458402</v>
      </c>
      <c r="N103" s="379" t="str">
        <f t="shared" si="1"/>
        <v/>
      </c>
      <c r="O103" s="796"/>
      <c r="P103" s="377"/>
      <c r="Q103" s="378" t="s">
        <v>202</v>
      </c>
      <c r="R103" s="820">
        <v>0.75532584526063606</v>
      </c>
      <c r="S103" s="379" t="str">
        <f t="shared" si="2"/>
        <v/>
      </c>
      <c r="T103" s="796"/>
      <c r="U103" s="377"/>
      <c r="V103" s="378" t="s">
        <v>202</v>
      </c>
      <c r="W103" s="820">
        <v>0.65185356014396356</v>
      </c>
      <c r="X103" s="379" t="str">
        <f t="shared" si="3"/>
        <v/>
      </c>
      <c r="Y103" s="796"/>
      <c r="Z103" s="377"/>
      <c r="AA103" s="378" t="s">
        <v>202</v>
      </c>
      <c r="AB103" s="820">
        <v>0.60929510174311174</v>
      </c>
      <c r="AC103" s="379" t="str">
        <f t="shared" si="4"/>
        <v/>
      </c>
      <c r="AD103" s="796"/>
      <c r="AE103" s="377"/>
      <c r="AF103" s="378" t="s">
        <v>202</v>
      </c>
      <c r="AG103" s="820">
        <v>0.52997755843198835</v>
      </c>
      <c r="AH103" s="379" t="str">
        <f t="shared" si="5"/>
        <v/>
      </c>
      <c r="AI103" s="796"/>
      <c r="AJ103" s="796"/>
      <c r="AK103" s="796"/>
      <c r="AL103" s="796"/>
      <c r="AM103" s="796"/>
      <c r="AN103" s="796"/>
      <c r="AO103" s="796"/>
      <c r="AP103" s="796"/>
      <c r="AQ103" s="796"/>
      <c r="AR103" s="796"/>
      <c r="AS103" s="796"/>
      <c r="AT103" s="796"/>
      <c r="AU103" s="796"/>
      <c r="AV103" s="796"/>
      <c r="AW103" s="796"/>
      <c r="AX103" s="796"/>
      <c r="AY103" s="796"/>
      <c r="AZ103" s="796"/>
      <c r="BA103" s="796"/>
      <c r="BB103" s="796"/>
      <c r="BC103" s="796"/>
      <c r="BD103" s="796"/>
      <c r="BE103" s="796"/>
      <c r="BF103" s="796"/>
      <c r="BG103" s="796"/>
      <c r="BH103" s="796"/>
      <c r="BI103" s="796"/>
      <c r="BJ103" s="796"/>
      <c r="BK103" s="796"/>
      <c r="BL103" s="796"/>
      <c r="BM103" s="796"/>
      <c r="BN103" s="796"/>
      <c r="BO103" s="796"/>
      <c r="BP103" s="796"/>
      <c r="BQ103" s="796"/>
    </row>
    <row r="104" spans="1:69" customFormat="1" ht="14">
      <c r="A104" s="796"/>
      <c r="B104" s="558">
        <v>31</v>
      </c>
      <c r="C104" s="558" t="s">
        <v>1357</v>
      </c>
      <c r="D104" s="822" t="s">
        <v>443</v>
      </c>
      <c r="E104" s="823"/>
      <c r="F104" s="377"/>
      <c r="G104" s="378" t="s">
        <v>202</v>
      </c>
      <c r="H104" s="820">
        <v>0.91044924632033997</v>
      </c>
      <c r="I104" s="379" t="str">
        <f t="shared" si="0"/>
        <v/>
      </c>
      <c r="J104" s="796"/>
      <c r="K104" s="377"/>
      <c r="L104" s="378" t="s">
        <v>202</v>
      </c>
      <c r="M104" s="820">
        <v>0.8708457460853134</v>
      </c>
      <c r="N104" s="379" t="str">
        <f t="shared" si="1"/>
        <v/>
      </c>
      <c r="O104" s="796"/>
      <c r="P104" s="377"/>
      <c r="Q104" s="378" t="s">
        <v>202</v>
      </c>
      <c r="R104" s="820">
        <v>0.87001029991355139</v>
      </c>
      <c r="S104" s="379" t="str">
        <f t="shared" si="2"/>
        <v/>
      </c>
      <c r="T104" s="796"/>
      <c r="U104" s="377"/>
      <c r="V104" s="378" t="s">
        <v>202</v>
      </c>
      <c r="W104" s="820">
        <v>0.83001620358521699</v>
      </c>
      <c r="X104" s="379" t="str">
        <f t="shared" si="3"/>
        <v/>
      </c>
      <c r="Y104" s="796"/>
      <c r="Z104" s="377"/>
      <c r="AA104" s="378" t="s">
        <v>202</v>
      </c>
      <c r="AB104" s="820">
        <v>0.79780334872709446</v>
      </c>
      <c r="AC104" s="379" t="str">
        <f t="shared" si="4"/>
        <v/>
      </c>
      <c r="AD104" s="796"/>
      <c r="AE104" s="377"/>
      <c r="AF104" s="378" t="s">
        <v>202</v>
      </c>
      <c r="AG104" s="820">
        <v>0.61871493547631295</v>
      </c>
      <c r="AH104" s="379" t="str">
        <f t="shared" si="5"/>
        <v/>
      </c>
      <c r="AI104" s="796"/>
      <c r="AJ104" s="796"/>
      <c r="AK104" s="796"/>
      <c r="AL104" s="796"/>
      <c r="AM104" s="796"/>
      <c r="AN104" s="796"/>
      <c r="AO104" s="796"/>
      <c r="AP104" s="796"/>
      <c r="AQ104" s="796"/>
      <c r="AR104" s="796"/>
      <c r="AS104" s="796"/>
      <c r="AT104" s="796"/>
      <c r="AU104" s="796"/>
      <c r="AV104" s="796"/>
      <c r="AW104" s="796"/>
      <c r="AX104" s="796"/>
      <c r="AY104" s="796"/>
      <c r="AZ104" s="796"/>
      <c r="BA104" s="796"/>
      <c r="BB104" s="796"/>
      <c r="BC104" s="796"/>
      <c r="BD104" s="796"/>
      <c r="BE104" s="796"/>
      <c r="BF104" s="796"/>
      <c r="BG104" s="796"/>
      <c r="BH104" s="796"/>
      <c r="BI104" s="796"/>
      <c r="BJ104" s="796"/>
      <c r="BK104" s="796"/>
      <c r="BL104" s="796"/>
      <c r="BM104" s="796"/>
      <c r="BN104" s="796"/>
      <c r="BO104" s="796"/>
      <c r="BP104" s="796"/>
      <c r="BQ104" s="796"/>
    </row>
    <row r="105" spans="1:69" customFormat="1" ht="14">
      <c r="A105" s="796"/>
      <c r="B105" s="558">
        <v>32</v>
      </c>
      <c r="C105" s="558" t="s">
        <v>1358</v>
      </c>
      <c r="D105" s="822" t="s">
        <v>444</v>
      </c>
      <c r="E105" s="823"/>
      <c r="F105" s="377"/>
      <c r="G105" s="378" t="s">
        <v>202</v>
      </c>
      <c r="H105" s="820">
        <v>0.4826661584716691</v>
      </c>
      <c r="I105" s="379" t="str">
        <f t="shared" si="0"/>
        <v/>
      </c>
      <c r="J105" s="796"/>
      <c r="K105" s="377"/>
      <c r="L105" s="378" t="s">
        <v>202</v>
      </c>
      <c r="M105" s="820">
        <v>0.47198467717063375</v>
      </c>
      <c r="N105" s="379" t="str">
        <f t="shared" si="1"/>
        <v/>
      </c>
      <c r="O105" s="796"/>
      <c r="P105" s="377"/>
      <c r="Q105" s="378" t="s">
        <v>202</v>
      </c>
      <c r="R105" s="820">
        <v>0.45634656245075328</v>
      </c>
      <c r="S105" s="379" t="str">
        <f t="shared" si="2"/>
        <v/>
      </c>
      <c r="T105" s="796"/>
      <c r="U105" s="377"/>
      <c r="V105" s="378" t="s">
        <v>202</v>
      </c>
      <c r="W105" s="820">
        <v>0.37324675092313936</v>
      </c>
      <c r="X105" s="379" t="str">
        <f t="shared" si="3"/>
        <v/>
      </c>
      <c r="Y105" s="796"/>
      <c r="Z105" s="377"/>
      <c r="AA105" s="378" t="s">
        <v>202</v>
      </c>
      <c r="AB105" s="820">
        <v>0.37550514340934776</v>
      </c>
      <c r="AC105" s="379" t="str">
        <f t="shared" si="4"/>
        <v/>
      </c>
      <c r="AD105" s="796"/>
      <c r="AE105" s="377"/>
      <c r="AF105" s="378" t="s">
        <v>202</v>
      </c>
      <c r="AG105" s="820">
        <v>0.48137991966894045</v>
      </c>
      <c r="AH105" s="379" t="str">
        <f t="shared" si="5"/>
        <v/>
      </c>
      <c r="AI105" s="796"/>
      <c r="AJ105" s="796"/>
      <c r="AK105" s="796"/>
      <c r="AL105" s="796"/>
      <c r="AM105" s="796"/>
      <c r="AN105" s="796"/>
      <c r="AO105" s="796"/>
      <c r="AP105" s="796"/>
      <c r="AQ105" s="796"/>
      <c r="AR105" s="796"/>
      <c r="AS105" s="796"/>
      <c r="AT105" s="796"/>
      <c r="AU105" s="796"/>
      <c r="AV105" s="796"/>
      <c r="AW105" s="796"/>
      <c r="AX105" s="796"/>
      <c r="AY105" s="796"/>
      <c r="AZ105" s="796"/>
      <c r="BA105" s="796"/>
      <c r="BB105" s="796"/>
      <c r="BC105" s="796"/>
      <c r="BD105" s="796"/>
      <c r="BE105" s="796"/>
      <c r="BF105" s="796"/>
      <c r="BG105" s="796"/>
      <c r="BH105" s="796"/>
      <c r="BI105" s="796"/>
      <c r="BJ105" s="796"/>
      <c r="BK105" s="796"/>
      <c r="BL105" s="796"/>
      <c r="BM105" s="796"/>
      <c r="BN105" s="796"/>
      <c r="BO105" s="796"/>
      <c r="BP105" s="796"/>
      <c r="BQ105" s="796"/>
    </row>
    <row r="106" spans="1:69" customFormat="1" ht="14">
      <c r="A106" s="796"/>
      <c r="B106" s="558">
        <v>33</v>
      </c>
      <c r="C106" s="558" t="s">
        <v>1359</v>
      </c>
      <c r="D106" s="822" t="s">
        <v>445</v>
      </c>
      <c r="E106" s="823"/>
      <c r="F106" s="377"/>
      <c r="G106" s="378" t="s">
        <v>202</v>
      </c>
      <c r="H106" s="820">
        <v>0.57318283851547769</v>
      </c>
      <c r="I106" s="379" t="str">
        <f t="shared" si="0"/>
        <v/>
      </c>
      <c r="J106" s="796"/>
      <c r="K106" s="377"/>
      <c r="L106" s="378" t="s">
        <v>202</v>
      </c>
      <c r="M106" s="820">
        <v>0.54712985193224151</v>
      </c>
      <c r="N106" s="379" t="str">
        <f t="shared" si="1"/>
        <v/>
      </c>
      <c r="O106" s="796"/>
      <c r="P106" s="377"/>
      <c r="Q106" s="378" t="s">
        <v>202</v>
      </c>
      <c r="R106" s="820">
        <v>0.54166028208952</v>
      </c>
      <c r="S106" s="379" t="str">
        <f t="shared" si="2"/>
        <v/>
      </c>
      <c r="T106" s="796"/>
      <c r="U106" s="377"/>
      <c r="V106" s="378" t="s">
        <v>202</v>
      </c>
      <c r="W106" s="820">
        <v>0.44177910664937242</v>
      </c>
      <c r="X106" s="379" t="str">
        <f t="shared" si="3"/>
        <v/>
      </c>
      <c r="Y106" s="796"/>
      <c r="Z106" s="377"/>
      <c r="AA106" s="378" t="s">
        <v>202</v>
      </c>
      <c r="AB106" s="820">
        <v>0.43152812864516177</v>
      </c>
      <c r="AC106" s="379" t="str">
        <f t="shared" si="4"/>
        <v/>
      </c>
      <c r="AD106" s="796"/>
      <c r="AE106" s="377"/>
      <c r="AF106" s="378" t="s">
        <v>202</v>
      </c>
      <c r="AG106" s="820">
        <v>0.30240556019592407</v>
      </c>
      <c r="AH106" s="379" t="str">
        <f t="shared" si="5"/>
        <v/>
      </c>
      <c r="AI106" s="796"/>
      <c r="AJ106" s="796"/>
      <c r="AK106" s="796"/>
      <c r="AL106" s="796"/>
      <c r="AM106" s="796"/>
      <c r="AN106" s="796"/>
      <c r="AO106" s="796"/>
      <c r="AP106" s="796"/>
      <c r="AQ106" s="796"/>
      <c r="AR106" s="796"/>
      <c r="AS106" s="796"/>
      <c r="AT106" s="796"/>
      <c r="AU106" s="796"/>
      <c r="AV106" s="796"/>
      <c r="AW106" s="796"/>
      <c r="AX106" s="796"/>
      <c r="AY106" s="796"/>
      <c r="AZ106" s="796"/>
      <c r="BA106" s="796"/>
      <c r="BB106" s="796"/>
      <c r="BC106" s="796"/>
      <c r="BD106" s="796"/>
      <c r="BE106" s="796"/>
      <c r="BF106" s="796"/>
      <c r="BG106" s="796"/>
      <c r="BH106" s="796"/>
      <c r="BI106" s="796"/>
      <c r="BJ106" s="796"/>
      <c r="BK106" s="796"/>
      <c r="BL106" s="796"/>
      <c r="BM106" s="796"/>
      <c r="BN106" s="796"/>
      <c r="BO106" s="796"/>
      <c r="BP106" s="796"/>
      <c r="BQ106" s="796"/>
    </row>
    <row r="107" spans="1:69" customFormat="1" ht="14">
      <c r="A107" s="796"/>
      <c r="B107" s="558">
        <v>34</v>
      </c>
      <c r="C107" s="558" t="s">
        <v>1360</v>
      </c>
      <c r="D107" s="822" t="s">
        <v>1361</v>
      </c>
      <c r="E107" s="823"/>
      <c r="F107" s="377"/>
      <c r="G107" s="378" t="s">
        <v>202</v>
      </c>
      <c r="H107" s="820">
        <v>0.96833061918177132</v>
      </c>
      <c r="I107" s="379" t="str">
        <f t="shared" si="0"/>
        <v/>
      </c>
      <c r="J107" s="796"/>
      <c r="K107" s="377"/>
      <c r="L107" s="378" t="s">
        <v>202</v>
      </c>
      <c r="M107" s="820">
        <v>0.91112448601113771</v>
      </c>
      <c r="N107" s="379" t="str">
        <f t="shared" si="1"/>
        <v/>
      </c>
      <c r="O107" s="796"/>
      <c r="P107" s="377"/>
      <c r="Q107" s="378" t="s">
        <v>202</v>
      </c>
      <c r="R107" s="820">
        <v>0.90391983326747694</v>
      </c>
      <c r="S107" s="379" t="str">
        <f t="shared" si="2"/>
        <v/>
      </c>
      <c r="T107" s="796"/>
      <c r="U107" s="377"/>
      <c r="V107" s="378" t="s">
        <v>202</v>
      </c>
      <c r="W107" s="820">
        <v>0.90365869153588407</v>
      </c>
      <c r="X107" s="379" t="str">
        <f t="shared" si="3"/>
        <v/>
      </c>
      <c r="Y107" s="796"/>
      <c r="Z107" s="377"/>
      <c r="AA107" s="378" t="s">
        <v>202</v>
      </c>
      <c r="AB107" s="820">
        <v>0.84816373378222676</v>
      </c>
      <c r="AC107" s="379" t="str">
        <f t="shared" si="4"/>
        <v/>
      </c>
      <c r="AD107" s="796"/>
      <c r="AE107" s="377"/>
      <c r="AF107" s="378" t="s">
        <v>202</v>
      </c>
      <c r="AG107" s="820">
        <v>0.70199214175881952</v>
      </c>
      <c r="AH107" s="379" t="str">
        <f t="shared" si="5"/>
        <v/>
      </c>
      <c r="AI107" s="796"/>
      <c r="AJ107" s="796"/>
      <c r="AK107" s="796"/>
      <c r="AL107" s="796"/>
      <c r="AM107" s="796"/>
      <c r="AN107" s="796"/>
      <c r="AO107" s="796"/>
      <c r="AP107" s="796"/>
      <c r="AQ107" s="796"/>
      <c r="AR107" s="796"/>
      <c r="AS107" s="796"/>
      <c r="AT107" s="796"/>
      <c r="AU107" s="796"/>
      <c r="AV107" s="796"/>
      <c r="AW107" s="796"/>
      <c r="AX107" s="796"/>
      <c r="AY107" s="796"/>
      <c r="AZ107" s="796"/>
      <c r="BA107" s="796"/>
      <c r="BB107" s="796"/>
      <c r="BC107" s="796"/>
      <c r="BD107" s="796"/>
      <c r="BE107" s="796"/>
      <c r="BF107" s="796"/>
      <c r="BG107" s="796"/>
      <c r="BH107" s="796"/>
      <c r="BI107" s="796"/>
      <c r="BJ107" s="796"/>
      <c r="BK107" s="796"/>
      <c r="BL107" s="796"/>
      <c r="BM107" s="796"/>
      <c r="BN107" s="796"/>
      <c r="BO107" s="796"/>
      <c r="BP107" s="796"/>
      <c r="BQ107" s="796"/>
    </row>
    <row r="108" spans="1:69" customFormat="1" ht="14">
      <c r="A108" s="796"/>
      <c r="B108" s="558">
        <v>35</v>
      </c>
      <c r="C108" s="558" t="s">
        <v>1362</v>
      </c>
      <c r="D108" s="822" t="s">
        <v>446</v>
      </c>
      <c r="E108" s="823"/>
      <c r="F108" s="377"/>
      <c r="G108" s="378" t="s">
        <v>202</v>
      </c>
      <c r="H108" s="820">
        <v>0.72922105644680779</v>
      </c>
      <c r="I108" s="379" t="str">
        <f t="shared" si="0"/>
        <v/>
      </c>
      <c r="J108" s="796"/>
      <c r="K108" s="377"/>
      <c r="L108" s="378" t="s">
        <v>202</v>
      </c>
      <c r="M108" s="820">
        <v>0.73388344598028776</v>
      </c>
      <c r="N108" s="379" t="str">
        <f t="shared" si="1"/>
        <v/>
      </c>
      <c r="O108" s="796"/>
      <c r="P108" s="377"/>
      <c r="Q108" s="378" t="s">
        <v>202</v>
      </c>
      <c r="R108" s="820">
        <v>0.67313312398242398</v>
      </c>
      <c r="S108" s="379" t="str">
        <f t="shared" si="2"/>
        <v/>
      </c>
      <c r="T108" s="796"/>
      <c r="U108" s="377"/>
      <c r="V108" s="378" t="s">
        <v>202</v>
      </c>
      <c r="W108" s="820">
        <v>0.66197334103649008</v>
      </c>
      <c r="X108" s="379" t="str">
        <f t="shared" si="3"/>
        <v/>
      </c>
      <c r="Y108" s="796"/>
      <c r="Z108" s="377"/>
      <c r="AA108" s="378" t="s">
        <v>202</v>
      </c>
      <c r="AB108" s="820">
        <v>0.60183075617535231</v>
      </c>
      <c r="AC108" s="379" t="str">
        <f t="shared" si="4"/>
        <v/>
      </c>
      <c r="AD108" s="796"/>
      <c r="AE108" s="377"/>
      <c r="AF108" s="378" t="s">
        <v>202</v>
      </c>
      <c r="AG108" s="820">
        <v>0.58903579345944734</v>
      </c>
      <c r="AH108" s="379" t="str">
        <f t="shared" si="5"/>
        <v/>
      </c>
      <c r="AI108" s="796"/>
      <c r="AJ108" s="796"/>
      <c r="AK108" s="796"/>
      <c r="AL108" s="796"/>
      <c r="AM108" s="796"/>
      <c r="AN108" s="796"/>
      <c r="AO108" s="796"/>
      <c r="AP108" s="796"/>
      <c r="AQ108" s="796"/>
      <c r="AR108" s="796"/>
      <c r="AS108" s="796"/>
      <c r="AT108" s="796"/>
      <c r="AU108" s="796"/>
      <c r="AV108" s="796"/>
      <c r="AW108" s="796"/>
      <c r="AX108" s="796"/>
      <c r="AY108" s="796"/>
      <c r="AZ108" s="796"/>
      <c r="BA108" s="796"/>
      <c r="BB108" s="796"/>
      <c r="BC108" s="796"/>
      <c r="BD108" s="796"/>
      <c r="BE108" s="796"/>
      <c r="BF108" s="796"/>
      <c r="BG108" s="796"/>
      <c r="BH108" s="796"/>
      <c r="BI108" s="796"/>
      <c r="BJ108" s="796"/>
      <c r="BK108" s="796"/>
      <c r="BL108" s="796"/>
      <c r="BM108" s="796"/>
      <c r="BN108" s="796"/>
      <c r="BO108" s="796"/>
      <c r="BP108" s="796"/>
      <c r="BQ108" s="796"/>
    </row>
    <row r="109" spans="1:69" customFormat="1" ht="14">
      <c r="A109" s="796"/>
      <c r="B109" s="558" t="s">
        <v>447</v>
      </c>
      <c r="C109" s="558" t="s">
        <v>1363</v>
      </c>
      <c r="D109" s="822" t="s">
        <v>448</v>
      </c>
      <c r="E109" s="823"/>
      <c r="F109" s="377"/>
      <c r="G109" s="378" t="s">
        <v>202</v>
      </c>
      <c r="H109" s="820">
        <v>0.62060645163135086</v>
      </c>
      <c r="I109" s="379" t="str">
        <f t="shared" si="0"/>
        <v/>
      </c>
      <c r="J109" s="796"/>
      <c r="K109" s="377"/>
      <c r="L109" s="378" t="s">
        <v>202</v>
      </c>
      <c r="M109" s="820">
        <v>0.61480278100626484</v>
      </c>
      <c r="N109" s="379" t="str">
        <f t="shared" si="1"/>
        <v/>
      </c>
      <c r="O109" s="796"/>
      <c r="P109" s="377"/>
      <c r="Q109" s="378" t="s">
        <v>202</v>
      </c>
      <c r="R109" s="820">
        <v>0.58432309038110164</v>
      </c>
      <c r="S109" s="379" t="str">
        <f t="shared" si="2"/>
        <v/>
      </c>
      <c r="T109" s="796"/>
      <c r="U109" s="377"/>
      <c r="V109" s="378" t="s">
        <v>202</v>
      </c>
      <c r="W109" s="820">
        <v>0.56247634274725955</v>
      </c>
      <c r="X109" s="379" t="str">
        <f t="shared" si="3"/>
        <v/>
      </c>
      <c r="Y109" s="796"/>
      <c r="Z109" s="377"/>
      <c r="AA109" s="378" t="s">
        <v>202</v>
      </c>
      <c r="AB109" s="820">
        <v>0.55870956062473398</v>
      </c>
      <c r="AC109" s="379" t="str">
        <f t="shared" si="4"/>
        <v/>
      </c>
      <c r="AD109" s="796"/>
      <c r="AE109" s="377"/>
      <c r="AF109" s="378" t="s">
        <v>202</v>
      </c>
      <c r="AG109" s="820">
        <v>0.47669380357315994</v>
      </c>
      <c r="AH109" s="379" t="str">
        <f t="shared" si="5"/>
        <v/>
      </c>
      <c r="AI109" s="796"/>
      <c r="AJ109" s="796"/>
      <c r="AK109" s="796"/>
      <c r="AL109" s="796"/>
      <c r="AM109" s="796"/>
      <c r="AN109" s="796"/>
      <c r="AO109" s="796"/>
      <c r="AP109" s="796"/>
      <c r="AQ109" s="796"/>
      <c r="AR109" s="796"/>
      <c r="AS109" s="796"/>
      <c r="AT109" s="796"/>
      <c r="AU109" s="796"/>
      <c r="AV109" s="796"/>
      <c r="AW109" s="796"/>
      <c r="AX109" s="796"/>
      <c r="AY109" s="796"/>
      <c r="AZ109" s="796"/>
      <c r="BA109" s="796"/>
      <c r="BB109" s="796"/>
      <c r="BC109" s="796"/>
      <c r="BD109" s="796"/>
      <c r="BE109" s="796"/>
      <c r="BF109" s="796"/>
      <c r="BG109" s="796"/>
      <c r="BH109" s="796"/>
      <c r="BI109" s="796"/>
      <c r="BJ109" s="796"/>
      <c r="BK109" s="796"/>
      <c r="BL109" s="796"/>
      <c r="BM109" s="796"/>
      <c r="BN109" s="796"/>
      <c r="BO109" s="796"/>
      <c r="BP109" s="796"/>
      <c r="BQ109" s="796"/>
    </row>
    <row r="110" spans="1:69" customFormat="1" ht="14">
      <c r="A110" s="796"/>
      <c r="B110" s="558">
        <v>40.1</v>
      </c>
      <c r="C110" s="558" t="s">
        <v>1364</v>
      </c>
      <c r="D110" s="822" t="s">
        <v>1365</v>
      </c>
      <c r="E110" s="823"/>
      <c r="F110" s="377"/>
      <c r="G110" s="378" t="s">
        <v>202</v>
      </c>
      <c r="H110" s="820">
        <v>7.5137860746872702</v>
      </c>
      <c r="I110" s="379" t="str">
        <f t="shared" si="0"/>
        <v/>
      </c>
      <c r="J110" s="796"/>
      <c r="K110" s="377"/>
      <c r="L110" s="378" t="s">
        <v>202</v>
      </c>
      <c r="M110" s="820">
        <v>6.9731721122153951</v>
      </c>
      <c r="N110" s="379" t="str">
        <f t="shared" si="1"/>
        <v/>
      </c>
      <c r="O110" s="796"/>
      <c r="P110" s="377"/>
      <c r="Q110" s="378" t="s">
        <v>202</v>
      </c>
      <c r="R110" s="820">
        <v>6.5029610585411239</v>
      </c>
      <c r="S110" s="379" t="str">
        <f t="shared" si="2"/>
        <v/>
      </c>
      <c r="T110" s="796"/>
      <c r="U110" s="377"/>
      <c r="V110" s="378" t="s">
        <v>202</v>
      </c>
      <c r="W110" s="820">
        <v>6.1505592461098351</v>
      </c>
      <c r="X110" s="379" t="str">
        <f t="shared" si="3"/>
        <v/>
      </c>
      <c r="Y110" s="796"/>
      <c r="Z110" s="377"/>
      <c r="AA110" s="378" t="s">
        <v>202</v>
      </c>
      <c r="AB110" s="820">
        <v>5.1783562832937973</v>
      </c>
      <c r="AC110" s="379" t="str">
        <f t="shared" si="4"/>
        <v/>
      </c>
      <c r="AD110" s="796"/>
      <c r="AE110" s="377"/>
      <c r="AF110" s="378" t="s">
        <v>202</v>
      </c>
      <c r="AG110" s="820">
        <v>4.797480853112595</v>
      </c>
      <c r="AH110" s="379" t="str">
        <f t="shared" si="5"/>
        <v/>
      </c>
      <c r="AI110" s="796"/>
      <c r="AJ110" s="796"/>
      <c r="AK110" s="796"/>
      <c r="AL110" s="796"/>
      <c r="AM110" s="796"/>
      <c r="AN110" s="796"/>
      <c r="AO110" s="796"/>
      <c r="AP110" s="796"/>
      <c r="AQ110" s="796"/>
      <c r="AR110" s="796"/>
      <c r="AS110" s="796"/>
      <c r="AT110" s="796"/>
      <c r="AU110" s="796"/>
      <c r="AV110" s="796"/>
      <c r="AW110" s="796"/>
      <c r="AX110" s="796"/>
      <c r="AY110" s="796"/>
      <c r="AZ110" s="796"/>
      <c r="BA110" s="796"/>
      <c r="BB110" s="796"/>
      <c r="BC110" s="796"/>
      <c r="BD110" s="796"/>
      <c r="BE110" s="796"/>
      <c r="BF110" s="796"/>
      <c r="BG110" s="796"/>
      <c r="BH110" s="796"/>
      <c r="BI110" s="796"/>
      <c r="BJ110" s="796"/>
      <c r="BK110" s="796"/>
      <c r="BL110" s="796"/>
      <c r="BM110" s="796"/>
      <c r="BN110" s="796"/>
      <c r="BO110" s="796"/>
      <c r="BP110" s="796"/>
      <c r="BQ110" s="796"/>
    </row>
    <row r="111" spans="1:69" customFormat="1" ht="14">
      <c r="A111" s="796"/>
      <c r="B111" s="558" t="s">
        <v>449</v>
      </c>
      <c r="C111" s="558" t="s">
        <v>1366</v>
      </c>
      <c r="D111" s="822" t="s">
        <v>1367</v>
      </c>
      <c r="E111" s="823"/>
      <c r="F111" s="377"/>
      <c r="G111" s="378" t="s">
        <v>202</v>
      </c>
      <c r="H111" s="820">
        <v>3.935193409519691</v>
      </c>
      <c r="I111" s="379" t="str">
        <f t="shared" si="0"/>
        <v/>
      </c>
      <c r="J111" s="796"/>
      <c r="K111" s="377"/>
      <c r="L111" s="378" t="s">
        <v>202</v>
      </c>
      <c r="M111" s="820">
        <v>3.4802413802897045</v>
      </c>
      <c r="N111" s="379" t="str">
        <f t="shared" si="1"/>
        <v/>
      </c>
      <c r="O111" s="796"/>
      <c r="P111" s="377"/>
      <c r="Q111" s="378" t="s">
        <v>202</v>
      </c>
      <c r="R111" s="820">
        <v>3.2644432491380537</v>
      </c>
      <c r="S111" s="379" t="str">
        <f t="shared" si="2"/>
        <v/>
      </c>
      <c r="T111" s="796"/>
      <c r="U111" s="377"/>
      <c r="V111" s="378" t="s">
        <v>202</v>
      </c>
      <c r="W111" s="820">
        <v>3.2482793819886844</v>
      </c>
      <c r="X111" s="379" t="str">
        <f t="shared" si="3"/>
        <v/>
      </c>
      <c r="Y111" s="796"/>
      <c r="Z111" s="377"/>
      <c r="AA111" s="378" t="s">
        <v>202</v>
      </c>
      <c r="AB111" s="820">
        <v>3.1216802056711543</v>
      </c>
      <c r="AC111" s="379" t="str">
        <f t="shared" si="4"/>
        <v/>
      </c>
      <c r="AD111" s="796"/>
      <c r="AE111" s="377"/>
      <c r="AF111" s="378" t="s">
        <v>202</v>
      </c>
      <c r="AG111" s="820">
        <v>2.027692444522601</v>
      </c>
      <c r="AH111" s="379" t="str">
        <f t="shared" si="5"/>
        <v/>
      </c>
      <c r="AI111" s="796"/>
      <c r="AJ111" s="796"/>
      <c r="AK111" s="796"/>
      <c r="AL111" s="796"/>
      <c r="AM111" s="796"/>
      <c r="AN111" s="796"/>
      <c r="AO111" s="796"/>
      <c r="AP111" s="796"/>
      <c r="AQ111" s="796"/>
      <c r="AR111" s="796"/>
      <c r="AS111" s="796"/>
      <c r="AT111" s="796"/>
      <c r="AU111" s="796"/>
      <c r="AV111" s="796"/>
      <c r="AW111" s="796"/>
      <c r="AX111" s="796"/>
      <c r="AY111" s="796"/>
      <c r="AZ111" s="796"/>
      <c r="BA111" s="796"/>
      <c r="BB111" s="796"/>
      <c r="BC111" s="796"/>
      <c r="BD111" s="796"/>
      <c r="BE111" s="796"/>
      <c r="BF111" s="796"/>
      <c r="BG111" s="796"/>
      <c r="BH111" s="796"/>
      <c r="BI111" s="796"/>
      <c r="BJ111" s="796"/>
      <c r="BK111" s="796"/>
      <c r="BL111" s="796"/>
      <c r="BM111" s="796"/>
      <c r="BN111" s="796"/>
      <c r="BO111" s="796"/>
      <c r="BP111" s="796"/>
      <c r="BQ111" s="796"/>
    </row>
    <row r="112" spans="1:69" customFormat="1" ht="14">
      <c r="A112" s="796"/>
      <c r="B112" s="558">
        <v>41</v>
      </c>
      <c r="C112" s="558" t="s">
        <v>1368</v>
      </c>
      <c r="D112" s="822" t="s">
        <v>1369</v>
      </c>
      <c r="E112" s="823"/>
      <c r="F112" s="377"/>
      <c r="G112" s="378" t="s">
        <v>202</v>
      </c>
      <c r="H112" s="820">
        <v>0.81573097711244047</v>
      </c>
      <c r="I112" s="379" t="str">
        <f t="shared" si="0"/>
        <v/>
      </c>
      <c r="J112" s="796"/>
      <c r="K112" s="377"/>
      <c r="L112" s="378" t="s">
        <v>202</v>
      </c>
      <c r="M112" s="820">
        <v>0.7385620074440139</v>
      </c>
      <c r="N112" s="379" t="str">
        <f t="shared" si="1"/>
        <v/>
      </c>
      <c r="O112" s="796"/>
      <c r="P112" s="377"/>
      <c r="Q112" s="378" t="s">
        <v>202</v>
      </c>
      <c r="R112" s="820">
        <v>0.7059774319064529</v>
      </c>
      <c r="S112" s="379" t="str">
        <f t="shared" si="2"/>
        <v/>
      </c>
      <c r="T112" s="796"/>
      <c r="U112" s="377"/>
      <c r="V112" s="378" t="s">
        <v>202</v>
      </c>
      <c r="W112" s="820">
        <v>0.65247366040940036</v>
      </c>
      <c r="X112" s="379" t="str">
        <f t="shared" si="3"/>
        <v/>
      </c>
      <c r="Y112" s="796"/>
      <c r="Z112" s="377"/>
      <c r="AA112" s="378" t="s">
        <v>202</v>
      </c>
      <c r="AB112" s="820">
        <v>0.56181522548119611</v>
      </c>
      <c r="AC112" s="379" t="str">
        <f t="shared" si="4"/>
        <v/>
      </c>
      <c r="AD112" s="796"/>
      <c r="AE112" s="377"/>
      <c r="AF112" s="378" t="s">
        <v>202</v>
      </c>
      <c r="AG112" s="820">
        <v>0.44486734133076972</v>
      </c>
      <c r="AH112" s="379" t="str">
        <f t="shared" si="5"/>
        <v/>
      </c>
      <c r="AI112" s="796"/>
      <c r="AJ112" s="796"/>
      <c r="AK112" s="796"/>
      <c r="AL112" s="796"/>
      <c r="AM112" s="796"/>
      <c r="AN112" s="796"/>
      <c r="AO112" s="796"/>
      <c r="AP112" s="796"/>
      <c r="AQ112" s="796"/>
      <c r="AR112" s="796"/>
      <c r="AS112" s="796"/>
      <c r="AT112" s="796"/>
      <c r="AU112" s="796"/>
      <c r="AV112" s="796"/>
      <c r="AW112" s="796"/>
      <c r="AX112" s="796"/>
      <c r="AY112" s="796"/>
      <c r="AZ112" s="796"/>
      <c r="BA112" s="796"/>
      <c r="BB112" s="796"/>
      <c r="BC112" s="796"/>
      <c r="BD112" s="796"/>
      <c r="BE112" s="796"/>
      <c r="BF112" s="796"/>
      <c r="BG112" s="796"/>
      <c r="BH112" s="796"/>
      <c r="BI112" s="796"/>
      <c r="BJ112" s="796"/>
      <c r="BK112" s="796"/>
      <c r="BL112" s="796"/>
      <c r="BM112" s="796"/>
      <c r="BN112" s="796"/>
      <c r="BO112" s="796"/>
      <c r="BP112" s="796"/>
      <c r="BQ112" s="796"/>
    </row>
    <row r="113" spans="1:69" customFormat="1" ht="14">
      <c r="A113" s="796"/>
      <c r="B113" s="558">
        <v>45</v>
      </c>
      <c r="C113" s="558" t="s">
        <v>1370</v>
      </c>
      <c r="D113" s="822" t="s">
        <v>1371</v>
      </c>
      <c r="E113" s="823"/>
      <c r="F113" s="377"/>
      <c r="G113" s="378" t="s">
        <v>202</v>
      </c>
      <c r="H113" s="820">
        <v>0.61870622968489564</v>
      </c>
      <c r="I113" s="379" t="str">
        <f t="shared" si="0"/>
        <v/>
      </c>
      <c r="J113" s="796"/>
      <c r="K113" s="377"/>
      <c r="L113" s="378" t="s">
        <v>202</v>
      </c>
      <c r="M113" s="820">
        <v>0.59072809246479852</v>
      </c>
      <c r="N113" s="379" t="str">
        <f t="shared" si="1"/>
        <v/>
      </c>
      <c r="O113" s="796"/>
      <c r="P113" s="377"/>
      <c r="Q113" s="378" t="s">
        <v>202</v>
      </c>
      <c r="R113" s="820">
        <v>0.55605722113206257</v>
      </c>
      <c r="S113" s="379" t="str">
        <f t="shared" si="2"/>
        <v/>
      </c>
      <c r="T113" s="796"/>
      <c r="U113" s="377"/>
      <c r="V113" s="378" t="s">
        <v>202</v>
      </c>
      <c r="W113" s="820">
        <v>0.52678343407913952</v>
      </c>
      <c r="X113" s="379" t="str">
        <f t="shared" si="3"/>
        <v/>
      </c>
      <c r="Y113" s="796"/>
      <c r="Z113" s="377"/>
      <c r="AA113" s="378" t="s">
        <v>202</v>
      </c>
      <c r="AB113" s="820">
        <v>0.52606908398172314</v>
      </c>
      <c r="AC113" s="379" t="str">
        <f t="shared" si="4"/>
        <v/>
      </c>
      <c r="AD113" s="796"/>
      <c r="AE113" s="377"/>
      <c r="AF113" s="378" t="s">
        <v>202</v>
      </c>
      <c r="AG113" s="820">
        <v>0.49353798246819125</v>
      </c>
      <c r="AH113" s="379" t="str">
        <f t="shared" si="5"/>
        <v/>
      </c>
      <c r="AI113" s="796"/>
      <c r="AJ113" s="796"/>
      <c r="AK113" s="796"/>
      <c r="AL113" s="796"/>
      <c r="AM113" s="796"/>
      <c r="AN113" s="796"/>
      <c r="AO113" s="796"/>
      <c r="AP113" s="796"/>
      <c r="AQ113" s="796"/>
      <c r="AR113" s="796"/>
      <c r="AS113" s="796"/>
      <c r="AT113" s="796"/>
      <c r="AU113" s="796"/>
      <c r="AV113" s="796"/>
      <c r="AW113" s="796"/>
      <c r="AX113" s="796"/>
      <c r="AY113" s="796"/>
      <c r="AZ113" s="796"/>
      <c r="BA113" s="796"/>
      <c r="BB113" s="796"/>
      <c r="BC113" s="796"/>
      <c r="BD113" s="796"/>
      <c r="BE113" s="796"/>
      <c r="BF113" s="796"/>
      <c r="BG113" s="796"/>
      <c r="BH113" s="796"/>
      <c r="BI113" s="796"/>
      <c r="BJ113" s="796"/>
      <c r="BK113" s="796"/>
      <c r="BL113" s="796"/>
      <c r="BM113" s="796"/>
      <c r="BN113" s="796"/>
      <c r="BO113" s="796"/>
      <c r="BP113" s="796"/>
      <c r="BQ113" s="796"/>
    </row>
    <row r="114" spans="1:69" customFormat="1" ht="14">
      <c r="A114" s="796"/>
      <c r="B114" s="558">
        <v>50</v>
      </c>
      <c r="C114" s="558" t="s">
        <v>1372</v>
      </c>
      <c r="D114" s="822" t="s">
        <v>450</v>
      </c>
      <c r="E114" s="823"/>
      <c r="F114" s="377"/>
      <c r="G114" s="378" t="s">
        <v>202</v>
      </c>
      <c r="H114" s="820">
        <v>1.0310752808135404</v>
      </c>
      <c r="I114" s="379" t="str">
        <f t="shared" si="0"/>
        <v/>
      </c>
      <c r="J114" s="796"/>
      <c r="K114" s="377"/>
      <c r="L114" s="378" t="s">
        <v>202</v>
      </c>
      <c r="M114" s="820">
        <v>0.95217745050330271</v>
      </c>
      <c r="N114" s="379" t="str">
        <f t="shared" si="1"/>
        <v/>
      </c>
      <c r="O114" s="796"/>
      <c r="P114" s="377"/>
      <c r="Q114" s="378" t="s">
        <v>202</v>
      </c>
      <c r="R114" s="820">
        <v>0.90455955936367882</v>
      </c>
      <c r="S114" s="379" t="str">
        <f t="shared" si="2"/>
        <v/>
      </c>
      <c r="T114" s="796"/>
      <c r="U114" s="377"/>
      <c r="V114" s="378" t="s">
        <v>202</v>
      </c>
      <c r="W114" s="820">
        <v>0.92120502012500161</v>
      </c>
      <c r="X114" s="379" t="str">
        <f t="shared" si="3"/>
        <v/>
      </c>
      <c r="Y114" s="796"/>
      <c r="Z114" s="377"/>
      <c r="AA114" s="378" t="s">
        <v>202</v>
      </c>
      <c r="AB114" s="820">
        <v>0.84842699627997509</v>
      </c>
      <c r="AC114" s="379" t="str">
        <f t="shared" si="4"/>
        <v/>
      </c>
      <c r="AD114" s="796"/>
      <c r="AE114" s="377"/>
      <c r="AF114" s="378" t="s">
        <v>202</v>
      </c>
      <c r="AG114" s="820">
        <v>0.76573037755016127</v>
      </c>
      <c r="AH114" s="379" t="str">
        <f t="shared" si="5"/>
        <v/>
      </c>
      <c r="AI114" s="796"/>
      <c r="AJ114" s="796"/>
      <c r="AK114" s="796"/>
      <c r="AL114" s="796"/>
      <c r="AM114" s="796"/>
      <c r="AN114" s="796"/>
      <c r="AO114" s="796"/>
      <c r="AP114" s="796"/>
      <c r="AQ114" s="796"/>
      <c r="AR114" s="796"/>
      <c r="AS114" s="796"/>
      <c r="AT114" s="796"/>
      <c r="AU114" s="796"/>
      <c r="AV114" s="796"/>
      <c r="AW114" s="796"/>
      <c r="AX114" s="796"/>
      <c r="AY114" s="796"/>
      <c r="AZ114" s="796"/>
      <c r="BA114" s="796"/>
      <c r="BB114" s="796"/>
      <c r="BC114" s="796"/>
      <c r="BD114" s="796"/>
      <c r="BE114" s="796"/>
      <c r="BF114" s="796"/>
      <c r="BG114" s="796"/>
      <c r="BH114" s="796"/>
      <c r="BI114" s="796"/>
      <c r="BJ114" s="796"/>
      <c r="BK114" s="796"/>
      <c r="BL114" s="796"/>
      <c r="BM114" s="796"/>
      <c r="BN114" s="796"/>
      <c r="BO114" s="796"/>
      <c r="BP114" s="796"/>
      <c r="BQ114" s="796"/>
    </row>
    <row r="115" spans="1:69" customFormat="1" ht="14">
      <c r="A115" s="796"/>
      <c r="B115" s="558">
        <v>51</v>
      </c>
      <c r="C115" s="558" t="s">
        <v>1373</v>
      </c>
      <c r="D115" s="822" t="s">
        <v>451</v>
      </c>
      <c r="E115" s="823"/>
      <c r="F115" s="377"/>
      <c r="G115" s="378" t="s">
        <v>202</v>
      </c>
      <c r="H115" s="820">
        <v>0.70294121899166018</v>
      </c>
      <c r="I115" s="379" t="str">
        <f t="shared" si="0"/>
        <v/>
      </c>
      <c r="J115" s="796"/>
      <c r="K115" s="377"/>
      <c r="L115" s="378" t="s">
        <v>202</v>
      </c>
      <c r="M115" s="820">
        <v>0.69249361551379418</v>
      </c>
      <c r="N115" s="379" t="str">
        <f t="shared" si="1"/>
        <v/>
      </c>
      <c r="O115" s="796"/>
      <c r="P115" s="377"/>
      <c r="Q115" s="378" t="s">
        <v>202</v>
      </c>
      <c r="R115" s="820">
        <v>0.6633055378867404</v>
      </c>
      <c r="S115" s="379" t="str">
        <f t="shared" si="2"/>
        <v/>
      </c>
      <c r="T115" s="796"/>
      <c r="U115" s="377"/>
      <c r="V115" s="378" t="s">
        <v>202</v>
      </c>
      <c r="W115" s="820">
        <v>0.61918188685473097</v>
      </c>
      <c r="X115" s="379" t="str">
        <f t="shared" si="3"/>
        <v/>
      </c>
      <c r="Y115" s="796"/>
      <c r="Z115" s="377"/>
      <c r="AA115" s="378" t="s">
        <v>202</v>
      </c>
      <c r="AB115" s="820">
        <v>0.60750691169447846</v>
      </c>
      <c r="AC115" s="379" t="str">
        <f t="shared" si="4"/>
        <v/>
      </c>
      <c r="AD115" s="796"/>
      <c r="AE115" s="377"/>
      <c r="AF115" s="378" t="s">
        <v>202</v>
      </c>
      <c r="AG115" s="820">
        <v>0.51316805506697083</v>
      </c>
      <c r="AH115" s="379" t="str">
        <f t="shared" si="5"/>
        <v/>
      </c>
      <c r="AI115" s="796"/>
      <c r="AJ115" s="796"/>
      <c r="AK115" s="796"/>
      <c r="AL115" s="796"/>
      <c r="AM115" s="796"/>
      <c r="AN115" s="796"/>
      <c r="AO115" s="796"/>
      <c r="AP115" s="796"/>
      <c r="AQ115" s="796"/>
      <c r="AR115" s="796"/>
      <c r="AS115" s="796"/>
      <c r="AT115" s="796"/>
      <c r="AU115" s="796"/>
      <c r="AV115" s="796"/>
      <c r="AW115" s="796"/>
      <c r="AX115" s="796"/>
      <c r="AY115" s="796"/>
      <c r="AZ115" s="796"/>
      <c r="BA115" s="796"/>
      <c r="BB115" s="796"/>
      <c r="BC115" s="796"/>
      <c r="BD115" s="796"/>
      <c r="BE115" s="796"/>
      <c r="BF115" s="796"/>
      <c r="BG115" s="796"/>
      <c r="BH115" s="796"/>
      <c r="BI115" s="796"/>
      <c r="BJ115" s="796"/>
      <c r="BK115" s="796"/>
      <c r="BL115" s="796"/>
      <c r="BM115" s="796"/>
      <c r="BN115" s="796"/>
      <c r="BO115" s="796"/>
      <c r="BP115" s="796"/>
      <c r="BQ115" s="796"/>
    </row>
    <row r="116" spans="1:69" customFormat="1" ht="14">
      <c r="A116" s="796"/>
      <c r="B116" s="558">
        <v>52</v>
      </c>
      <c r="C116" s="558" t="s">
        <v>1374</v>
      </c>
      <c r="D116" s="822" t="s">
        <v>452</v>
      </c>
      <c r="E116" s="823"/>
      <c r="F116" s="377"/>
      <c r="G116" s="378" t="s">
        <v>202</v>
      </c>
      <c r="H116" s="820">
        <v>0.48616460317999938</v>
      </c>
      <c r="I116" s="379" t="str">
        <f t="shared" si="0"/>
        <v/>
      </c>
      <c r="J116" s="796"/>
      <c r="K116" s="377"/>
      <c r="L116" s="378" t="s">
        <v>202</v>
      </c>
      <c r="M116" s="820">
        <v>0.45375653571453362</v>
      </c>
      <c r="N116" s="379" t="str">
        <f t="shared" si="1"/>
        <v/>
      </c>
      <c r="O116" s="796"/>
      <c r="P116" s="377"/>
      <c r="Q116" s="378" t="s">
        <v>202</v>
      </c>
      <c r="R116" s="820">
        <v>0.4392573864871776</v>
      </c>
      <c r="S116" s="379" t="str">
        <f t="shared" si="2"/>
        <v/>
      </c>
      <c r="T116" s="796"/>
      <c r="U116" s="377"/>
      <c r="V116" s="378" t="s">
        <v>202</v>
      </c>
      <c r="W116" s="820">
        <v>0.41356961255252805</v>
      </c>
      <c r="X116" s="379" t="str">
        <f t="shared" si="3"/>
        <v/>
      </c>
      <c r="Y116" s="796"/>
      <c r="Z116" s="377"/>
      <c r="AA116" s="378" t="s">
        <v>202</v>
      </c>
      <c r="AB116" s="820">
        <v>0.38797616877327246</v>
      </c>
      <c r="AC116" s="379" t="str">
        <f t="shared" si="4"/>
        <v/>
      </c>
      <c r="AD116" s="796"/>
      <c r="AE116" s="377"/>
      <c r="AF116" s="378" t="s">
        <v>202</v>
      </c>
      <c r="AG116" s="820">
        <v>0.37972268322257124</v>
      </c>
      <c r="AH116" s="379" t="str">
        <f t="shared" si="5"/>
        <v/>
      </c>
      <c r="AI116" s="796"/>
      <c r="AJ116" s="796"/>
      <c r="AK116" s="796"/>
      <c r="AL116" s="796"/>
      <c r="AM116" s="796"/>
      <c r="AN116" s="796"/>
      <c r="AO116" s="796"/>
      <c r="AP116" s="796"/>
      <c r="AQ116" s="796"/>
      <c r="AR116" s="796"/>
      <c r="AS116" s="796"/>
      <c r="AT116" s="796"/>
      <c r="AU116" s="796"/>
      <c r="AV116" s="796"/>
      <c r="AW116" s="796"/>
      <c r="AX116" s="796"/>
      <c r="AY116" s="796"/>
      <c r="AZ116" s="796"/>
      <c r="BA116" s="796"/>
      <c r="BB116" s="796"/>
      <c r="BC116" s="796"/>
      <c r="BD116" s="796"/>
      <c r="BE116" s="796"/>
      <c r="BF116" s="796"/>
      <c r="BG116" s="796"/>
      <c r="BH116" s="796"/>
      <c r="BI116" s="796"/>
      <c r="BJ116" s="796"/>
      <c r="BK116" s="796"/>
      <c r="BL116" s="796"/>
      <c r="BM116" s="796"/>
      <c r="BN116" s="796"/>
      <c r="BO116" s="796"/>
      <c r="BP116" s="796"/>
      <c r="BQ116" s="796"/>
    </row>
    <row r="117" spans="1:69" customFormat="1" ht="14">
      <c r="A117" s="796"/>
      <c r="B117" s="558">
        <v>55</v>
      </c>
      <c r="C117" s="558" t="s">
        <v>1375</v>
      </c>
      <c r="D117" s="822" t="s">
        <v>453</v>
      </c>
      <c r="E117" s="823"/>
      <c r="F117" s="377"/>
      <c r="G117" s="378" t="s">
        <v>202</v>
      </c>
      <c r="H117" s="820">
        <v>0.66467094141373395</v>
      </c>
      <c r="I117" s="379" t="str">
        <f t="shared" si="0"/>
        <v/>
      </c>
      <c r="J117" s="796"/>
      <c r="K117" s="377"/>
      <c r="L117" s="378" t="s">
        <v>202</v>
      </c>
      <c r="M117" s="820">
        <v>0.63614530832305483</v>
      </c>
      <c r="N117" s="379" t="str">
        <f t="shared" si="1"/>
        <v/>
      </c>
      <c r="O117" s="796"/>
      <c r="P117" s="377"/>
      <c r="Q117" s="378" t="s">
        <v>202</v>
      </c>
      <c r="R117" s="820">
        <v>0.59632934075596666</v>
      </c>
      <c r="S117" s="379" t="str">
        <f t="shared" si="2"/>
        <v/>
      </c>
      <c r="T117" s="796"/>
      <c r="U117" s="377"/>
      <c r="V117" s="378" t="s">
        <v>202</v>
      </c>
      <c r="W117" s="820">
        <v>0.56755799436449006</v>
      </c>
      <c r="X117" s="379" t="str">
        <f t="shared" si="3"/>
        <v/>
      </c>
      <c r="Y117" s="796"/>
      <c r="Z117" s="377"/>
      <c r="AA117" s="378" t="s">
        <v>202</v>
      </c>
      <c r="AB117" s="820">
        <v>0.54061946663595073</v>
      </c>
      <c r="AC117" s="379" t="str">
        <f t="shared" si="4"/>
        <v/>
      </c>
      <c r="AD117" s="796"/>
      <c r="AE117" s="377"/>
      <c r="AF117" s="378" t="s">
        <v>202</v>
      </c>
      <c r="AG117" s="820">
        <v>0.49060509207118674</v>
      </c>
      <c r="AH117" s="379" t="str">
        <f t="shared" si="5"/>
        <v/>
      </c>
      <c r="AI117" s="796"/>
      <c r="AJ117" s="796"/>
      <c r="AK117" s="796"/>
      <c r="AL117" s="796"/>
      <c r="AM117" s="796"/>
      <c r="AN117" s="796"/>
      <c r="AO117" s="796"/>
      <c r="AP117" s="796"/>
      <c r="AQ117" s="796"/>
      <c r="AR117" s="796"/>
      <c r="AS117" s="796"/>
      <c r="AT117" s="796"/>
      <c r="AU117" s="796"/>
      <c r="AV117" s="796"/>
      <c r="AW117" s="796"/>
      <c r="AX117" s="796"/>
      <c r="AY117" s="796"/>
      <c r="AZ117" s="796"/>
      <c r="BA117" s="796"/>
      <c r="BB117" s="796"/>
      <c r="BC117" s="796"/>
      <c r="BD117" s="796"/>
      <c r="BE117" s="796"/>
      <c r="BF117" s="796"/>
      <c r="BG117" s="796"/>
      <c r="BH117" s="796"/>
      <c r="BI117" s="796"/>
      <c r="BJ117" s="796"/>
      <c r="BK117" s="796"/>
      <c r="BL117" s="796"/>
      <c r="BM117" s="796"/>
      <c r="BN117" s="796"/>
      <c r="BO117" s="796"/>
      <c r="BP117" s="796"/>
      <c r="BQ117" s="796"/>
    </row>
    <row r="118" spans="1:69" customFormat="1" ht="14">
      <c r="A118" s="796"/>
      <c r="B118" s="558">
        <v>60.1</v>
      </c>
      <c r="C118" s="558" t="s">
        <v>1376</v>
      </c>
      <c r="D118" s="822" t="s">
        <v>1377</v>
      </c>
      <c r="E118" s="823"/>
      <c r="F118" s="377"/>
      <c r="G118" s="378" t="s">
        <v>202</v>
      </c>
      <c r="H118" s="820">
        <v>1.196896621394002</v>
      </c>
      <c r="I118" s="379" t="str">
        <f t="shared" si="0"/>
        <v/>
      </c>
      <c r="J118" s="796"/>
      <c r="K118" s="377"/>
      <c r="L118" s="378" t="s">
        <v>202</v>
      </c>
      <c r="M118" s="820">
        <v>1.1471089234891563</v>
      </c>
      <c r="N118" s="379" t="str">
        <f t="shared" si="1"/>
        <v/>
      </c>
      <c r="O118" s="796"/>
      <c r="P118" s="377"/>
      <c r="Q118" s="378" t="s">
        <v>202</v>
      </c>
      <c r="R118" s="820">
        <v>1.1093688746885619</v>
      </c>
      <c r="S118" s="379" t="str">
        <f t="shared" si="2"/>
        <v/>
      </c>
      <c r="T118" s="796"/>
      <c r="U118" s="377"/>
      <c r="V118" s="378" t="s">
        <v>202</v>
      </c>
      <c r="W118" s="820">
        <v>0.95863784066645241</v>
      </c>
      <c r="X118" s="379" t="str">
        <f t="shared" si="3"/>
        <v/>
      </c>
      <c r="Y118" s="796"/>
      <c r="Z118" s="377"/>
      <c r="AA118" s="378" t="s">
        <v>202</v>
      </c>
      <c r="AB118" s="820">
        <v>0.83771155829237631</v>
      </c>
      <c r="AC118" s="379" t="str">
        <f t="shared" si="4"/>
        <v/>
      </c>
      <c r="AD118" s="796"/>
      <c r="AE118" s="377"/>
      <c r="AF118" s="378" t="s">
        <v>202</v>
      </c>
      <c r="AG118" s="820">
        <v>0.92946884760363768</v>
      </c>
      <c r="AH118" s="379" t="str">
        <f t="shared" si="5"/>
        <v/>
      </c>
      <c r="AI118" s="796"/>
      <c r="AJ118" s="796"/>
      <c r="AK118" s="796"/>
      <c r="AL118" s="796"/>
      <c r="AM118" s="796"/>
      <c r="AN118" s="796"/>
      <c r="AO118" s="796"/>
      <c r="AP118" s="796"/>
      <c r="AQ118" s="796"/>
      <c r="AR118" s="796"/>
      <c r="AS118" s="796"/>
      <c r="AT118" s="796"/>
      <c r="AU118" s="796"/>
      <c r="AV118" s="796"/>
      <c r="AW118" s="796"/>
      <c r="AX118" s="796"/>
      <c r="AY118" s="796"/>
      <c r="AZ118" s="796"/>
      <c r="BA118" s="796"/>
      <c r="BB118" s="796"/>
      <c r="BC118" s="796"/>
      <c r="BD118" s="796"/>
      <c r="BE118" s="796"/>
      <c r="BF118" s="796"/>
      <c r="BG118" s="796"/>
      <c r="BH118" s="796"/>
      <c r="BI118" s="796"/>
      <c r="BJ118" s="796"/>
      <c r="BK118" s="796"/>
      <c r="BL118" s="796"/>
      <c r="BM118" s="796"/>
      <c r="BN118" s="796"/>
      <c r="BO118" s="796"/>
      <c r="BP118" s="796"/>
      <c r="BQ118" s="796"/>
    </row>
    <row r="119" spans="1:69" customFormat="1" ht="14">
      <c r="A119" s="796"/>
      <c r="B119" s="558">
        <v>60.2</v>
      </c>
      <c r="C119" s="558" t="s">
        <v>1378</v>
      </c>
      <c r="D119" s="822" t="s">
        <v>1379</v>
      </c>
      <c r="E119" s="823"/>
      <c r="F119" s="377"/>
      <c r="G119" s="378" t="s">
        <v>202</v>
      </c>
      <c r="H119" s="820">
        <v>1.2450895657832832</v>
      </c>
      <c r="I119" s="379" t="str">
        <f t="shared" si="0"/>
        <v/>
      </c>
      <c r="J119" s="796"/>
      <c r="K119" s="377"/>
      <c r="L119" s="378" t="s">
        <v>202</v>
      </c>
      <c r="M119" s="820">
        <v>1.2318824106171182</v>
      </c>
      <c r="N119" s="379" t="str">
        <f t="shared" si="1"/>
        <v/>
      </c>
      <c r="O119" s="796"/>
      <c r="P119" s="377"/>
      <c r="Q119" s="378" t="s">
        <v>202</v>
      </c>
      <c r="R119" s="820">
        <v>1.1895053462100105</v>
      </c>
      <c r="S119" s="379" t="str">
        <f t="shared" si="2"/>
        <v/>
      </c>
      <c r="T119" s="796"/>
      <c r="U119" s="377"/>
      <c r="V119" s="378" t="s">
        <v>202</v>
      </c>
      <c r="W119" s="820">
        <v>1.1537621651202141</v>
      </c>
      <c r="X119" s="379" t="str">
        <f t="shared" si="3"/>
        <v/>
      </c>
      <c r="Y119" s="796"/>
      <c r="Z119" s="377"/>
      <c r="AA119" s="378" t="s">
        <v>202</v>
      </c>
      <c r="AB119" s="820">
        <v>1.1400818111005055</v>
      </c>
      <c r="AC119" s="379" t="str">
        <f t="shared" si="4"/>
        <v/>
      </c>
      <c r="AD119" s="796"/>
      <c r="AE119" s="377"/>
      <c r="AF119" s="378" t="s">
        <v>202</v>
      </c>
      <c r="AG119" s="820">
        <v>0.94586302053342997</v>
      </c>
      <c r="AH119" s="379" t="str">
        <f t="shared" si="5"/>
        <v/>
      </c>
      <c r="AI119" s="796"/>
      <c r="AJ119" s="796"/>
      <c r="AK119" s="796"/>
      <c r="AL119" s="796"/>
      <c r="AM119" s="796"/>
      <c r="AN119" s="796"/>
      <c r="AO119" s="796"/>
      <c r="AP119" s="796"/>
      <c r="AQ119" s="796"/>
      <c r="AR119" s="796"/>
      <c r="AS119" s="796"/>
      <c r="AT119" s="796"/>
      <c r="AU119" s="796"/>
      <c r="AV119" s="796"/>
      <c r="AW119" s="796"/>
      <c r="AX119" s="796"/>
      <c r="AY119" s="796"/>
      <c r="AZ119" s="796"/>
      <c r="BA119" s="796"/>
      <c r="BB119" s="796"/>
      <c r="BC119" s="796"/>
      <c r="BD119" s="796"/>
      <c r="BE119" s="796"/>
      <c r="BF119" s="796"/>
      <c r="BG119" s="796"/>
      <c r="BH119" s="796"/>
      <c r="BI119" s="796"/>
      <c r="BJ119" s="796"/>
      <c r="BK119" s="796"/>
      <c r="BL119" s="796"/>
      <c r="BM119" s="796"/>
      <c r="BN119" s="796"/>
      <c r="BO119" s="796"/>
      <c r="BP119" s="796"/>
      <c r="BQ119" s="796"/>
    </row>
    <row r="120" spans="1:69" customFormat="1" ht="14">
      <c r="A120" s="796"/>
      <c r="B120" s="558">
        <v>61</v>
      </c>
      <c r="C120" s="558" t="s">
        <v>1380</v>
      </c>
      <c r="D120" s="822" t="s">
        <v>1381</v>
      </c>
      <c r="E120" s="823"/>
      <c r="F120" s="377"/>
      <c r="G120" s="378" t="s">
        <v>202</v>
      </c>
      <c r="H120" s="820">
        <v>3.9588117437907417</v>
      </c>
      <c r="I120" s="379" t="str">
        <f t="shared" si="0"/>
        <v/>
      </c>
      <c r="J120" s="796"/>
      <c r="K120" s="377"/>
      <c r="L120" s="378" t="s">
        <v>202</v>
      </c>
      <c r="M120" s="820">
        <v>3.5758200867028127</v>
      </c>
      <c r="N120" s="379" t="str">
        <f t="shared" si="1"/>
        <v/>
      </c>
      <c r="O120" s="796"/>
      <c r="P120" s="377"/>
      <c r="Q120" s="378" t="s">
        <v>202</v>
      </c>
      <c r="R120" s="820">
        <v>2.6347997740022402</v>
      </c>
      <c r="S120" s="379" t="str">
        <f t="shared" si="2"/>
        <v/>
      </c>
      <c r="T120" s="796"/>
      <c r="U120" s="377"/>
      <c r="V120" s="378" t="s">
        <v>202</v>
      </c>
      <c r="W120" s="820">
        <v>2.3121731692597209</v>
      </c>
      <c r="X120" s="379" t="str">
        <f t="shared" si="3"/>
        <v/>
      </c>
      <c r="Y120" s="796"/>
      <c r="Z120" s="377"/>
      <c r="AA120" s="378" t="s">
        <v>202</v>
      </c>
      <c r="AB120" s="820">
        <v>1.9890839806721252</v>
      </c>
      <c r="AC120" s="379" t="str">
        <f t="shared" si="4"/>
        <v/>
      </c>
      <c r="AD120" s="796"/>
      <c r="AE120" s="377"/>
      <c r="AF120" s="378" t="s">
        <v>202</v>
      </c>
      <c r="AG120" s="820">
        <v>1.9566666105167585</v>
      </c>
      <c r="AH120" s="379" t="str">
        <f t="shared" si="5"/>
        <v/>
      </c>
      <c r="AI120" s="796"/>
      <c r="AJ120" s="796"/>
      <c r="AK120" s="796"/>
      <c r="AL120" s="796"/>
      <c r="AM120" s="796"/>
      <c r="AN120" s="796"/>
      <c r="AO120" s="796"/>
      <c r="AP120" s="796"/>
      <c r="AQ120" s="796"/>
      <c r="AR120" s="796"/>
      <c r="AS120" s="796"/>
      <c r="AT120" s="796"/>
      <c r="AU120" s="796"/>
      <c r="AV120" s="796"/>
      <c r="AW120" s="796"/>
      <c r="AX120" s="796"/>
      <c r="AY120" s="796"/>
      <c r="AZ120" s="796"/>
      <c r="BA120" s="796"/>
      <c r="BB120" s="796"/>
      <c r="BC120" s="796"/>
      <c r="BD120" s="796"/>
      <c r="BE120" s="796"/>
      <c r="BF120" s="796"/>
      <c r="BG120" s="796"/>
      <c r="BH120" s="796"/>
      <c r="BI120" s="796"/>
      <c r="BJ120" s="796"/>
      <c r="BK120" s="796"/>
      <c r="BL120" s="796"/>
      <c r="BM120" s="796"/>
      <c r="BN120" s="796"/>
      <c r="BO120" s="796"/>
      <c r="BP120" s="796"/>
      <c r="BQ120" s="796"/>
    </row>
    <row r="121" spans="1:69" customFormat="1" ht="14">
      <c r="A121" s="796"/>
      <c r="B121" s="558">
        <v>62</v>
      </c>
      <c r="C121" s="558" t="s">
        <v>1382</v>
      </c>
      <c r="D121" s="822" t="s">
        <v>1383</v>
      </c>
      <c r="E121" s="823"/>
      <c r="F121" s="377"/>
      <c r="G121" s="378" t="s">
        <v>202</v>
      </c>
      <c r="H121" s="820">
        <v>3.4361831864448567</v>
      </c>
      <c r="I121" s="379" t="str">
        <f t="shared" si="0"/>
        <v/>
      </c>
      <c r="J121" s="796"/>
      <c r="K121" s="377"/>
      <c r="L121" s="378" t="s">
        <v>202</v>
      </c>
      <c r="M121" s="820">
        <v>3.4988639398901205</v>
      </c>
      <c r="N121" s="379" t="str">
        <f t="shared" si="1"/>
        <v/>
      </c>
      <c r="O121" s="796"/>
      <c r="P121" s="377"/>
      <c r="Q121" s="378" t="s">
        <v>202</v>
      </c>
      <c r="R121" s="820">
        <v>3.3689130337213662</v>
      </c>
      <c r="S121" s="379" t="str">
        <f t="shared" si="2"/>
        <v/>
      </c>
      <c r="T121" s="796"/>
      <c r="U121" s="377"/>
      <c r="V121" s="378" t="s">
        <v>202</v>
      </c>
      <c r="W121" s="820">
        <v>3.1647067455402862</v>
      </c>
      <c r="X121" s="379" t="str">
        <f t="shared" si="3"/>
        <v/>
      </c>
      <c r="Y121" s="796"/>
      <c r="Z121" s="377"/>
      <c r="AA121" s="378" t="s">
        <v>202</v>
      </c>
      <c r="AB121" s="820">
        <v>2.9090893290208837</v>
      </c>
      <c r="AC121" s="379" t="str">
        <f t="shared" si="4"/>
        <v/>
      </c>
      <c r="AD121" s="796"/>
      <c r="AE121" s="377"/>
      <c r="AF121" s="378" t="s">
        <v>202</v>
      </c>
      <c r="AG121" s="820">
        <v>2.8620001227354264</v>
      </c>
      <c r="AH121" s="379" t="str">
        <f t="shared" si="5"/>
        <v/>
      </c>
      <c r="AI121" s="796"/>
      <c r="AJ121" s="796"/>
      <c r="AK121" s="796"/>
      <c r="AL121" s="796"/>
      <c r="AM121" s="796"/>
      <c r="AN121" s="796"/>
      <c r="AO121" s="796"/>
      <c r="AP121" s="796"/>
      <c r="AQ121" s="796"/>
      <c r="AR121" s="796"/>
      <c r="AS121" s="796"/>
      <c r="AT121" s="796"/>
      <c r="AU121" s="796"/>
      <c r="AV121" s="796"/>
      <c r="AW121" s="796"/>
      <c r="AX121" s="796"/>
      <c r="AY121" s="796"/>
      <c r="AZ121" s="796"/>
      <c r="BA121" s="796"/>
      <c r="BB121" s="796"/>
      <c r="BC121" s="796"/>
      <c r="BD121" s="796"/>
      <c r="BE121" s="796"/>
      <c r="BF121" s="796"/>
      <c r="BG121" s="796"/>
      <c r="BH121" s="796"/>
      <c r="BI121" s="796"/>
      <c r="BJ121" s="796"/>
      <c r="BK121" s="796"/>
      <c r="BL121" s="796"/>
      <c r="BM121" s="796"/>
      <c r="BN121" s="796"/>
      <c r="BO121" s="796"/>
      <c r="BP121" s="796"/>
      <c r="BQ121" s="796"/>
    </row>
    <row r="122" spans="1:69" customFormat="1" ht="14">
      <c r="A122" s="796"/>
      <c r="B122" s="558">
        <v>63</v>
      </c>
      <c r="C122" s="558" t="s">
        <v>1384</v>
      </c>
      <c r="D122" s="822" t="s">
        <v>454</v>
      </c>
      <c r="E122" s="823"/>
      <c r="F122" s="377"/>
      <c r="G122" s="378" t="s">
        <v>202</v>
      </c>
      <c r="H122" s="820">
        <v>0.43433224191577913</v>
      </c>
      <c r="I122" s="379" t="str">
        <f t="shared" si="0"/>
        <v/>
      </c>
      <c r="J122" s="796"/>
      <c r="K122" s="377"/>
      <c r="L122" s="378" t="s">
        <v>202</v>
      </c>
      <c r="M122" s="820">
        <v>0.41476544146760713</v>
      </c>
      <c r="N122" s="379" t="str">
        <f t="shared" si="1"/>
        <v/>
      </c>
      <c r="O122" s="796"/>
      <c r="P122" s="377"/>
      <c r="Q122" s="378" t="s">
        <v>202</v>
      </c>
      <c r="R122" s="820">
        <v>0.38383360517833004</v>
      </c>
      <c r="S122" s="379" t="str">
        <f t="shared" si="2"/>
        <v/>
      </c>
      <c r="T122" s="796"/>
      <c r="U122" s="377"/>
      <c r="V122" s="378" t="s">
        <v>202</v>
      </c>
      <c r="W122" s="820">
        <v>0.35648368004503639</v>
      </c>
      <c r="X122" s="379" t="str">
        <f t="shared" si="3"/>
        <v/>
      </c>
      <c r="Y122" s="796"/>
      <c r="Z122" s="377"/>
      <c r="AA122" s="378" t="s">
        <v>202</v>
      </c>
      <c r="AB122" s="820">
        <v>0.3412710673692988</v>
      </c>
      <c r="AC122" s="379" t="str">
        <f t="shared" si="4"/>
        <v/>
      </c>
      <c r="AD122" s="796"/>
      <c r="AE122" s="377"/>
      <c r="AF122" s="378" t="s">
        <v>202</v>
      </c>
      <c r="AG122" s="820">
        <v>0.32058192203654129</v>
      </c>
      <c r="AH122" s="379" t="str">
        <f t="shared" si="5"/>
        <v/>
      </c>
      <c r="AI122" s="796"/>
      <c r="AJ122" s="796"/>
      <c r="AK122" s="796"/>
      <c r="AL122" s="796"/>
      <c r="AM122" s="796"/>
      <c r="AN122" s="796"/>
      <c r="AO122" s="796"/>
      <c r="AP122" s="796"/>
      <c r="AQ122" s="796"/>
      <c r="AR122" s="796"/>
      <c r="AS122" s="796"/>
      <c r="AT122" s="796"/>
      <c r="AU122" s="796"/>
      <c r="AV122" s="796"/>
      <c r="AW122" s="796"/>
      <c r="AX122" s="796"/>
      <c r="AY122" s="796"/>
      <c r="AZ122" s="796"/>
      <c r="BA122" s="796"/>
      <c r="BB122" s="796"/>
      <c r="BC122" s="796"/>
      <c r="BD122" s="796"/>
      <c r="BE122" s="796"/>
      <c r="BF122" s="796"/>
      <c r="BG122" s="796"/>
      <c r="BH122" s="796"/>
      <c r="BI122" s="796"/>
      <c r="BJ122" s="796"/>
      <c r="BK122" s="796"/>
      <c r="BL122" s="796"/>
      <c r="BM122" s="796"/>
      <c r="BN122" s="796"/>
      <c r="BO122" s="796"/>
      <c r="BP122" s="796"/>
      <c r="BQ122" s="796"/>
    </row>
    <row r="123" spans="1:69" customFormat="1" ht="14">
      <c r="A123" s="796"/>
      <c r="B123" s="558">
        <v>64</v>
      </c>
      <c r="C123" s="558" t="s">
        <v>1385</v>
      </c>
      <c r="D123" s="822" t="s">
        <v>455</v>
      </c>
      <c r="E123" s="823"/>
      <c r="F123" s="377"/>
      <c r="G123" s="378" t="s">
        <v>202</v>
      </c>
      <c r="H123" s="820">
        <v>0.47344113793132708</v>
      </c>
      <c r="I123" s="379" t="str">
        <f t="shared" si="0"/>
        <v/>
      </c>
      <c r="J123" s="796"/>
      <c r="K123" s="377"/>
      <c r="L123" s="378" t="s">
        <v>202</v>
      </c>
      <c r="M123" s="820">
        <v>0.45444287382534126</v>
      </c>
      <c r="N123" s="379" t="str">
        <f t="shared" si="1"/>
        <v/>
      </c>
      <c r="O123" s="796"/>
      <c r="P123" s="377"/>
      <c r="Q123" s="378" t="s">
        <v>202</v>
      </c>
      <c r="R123" s="820">
        <v>0.72339558485774258</v>
      </c>
      <c r="S123" s="379" t="str">
        <f t="shared" si="2"/>
        <v/>
      </c>
      <c r="T123" s="796"/>
      <c r="U123" s="377"/>
      <c r="V123" s="378" t="s">
        <v>202</v>
      </c>
      <c r="W123" s="820">
        <v>0.46014410948405221</v>
      </c>
      <c r="X123" s="379" t="str">
        <f t="shared" si="3"/>
        <v/>
      </c>
      <c r="Y123" s="796"/>
      <c r="Z123" s="377"/>
      <c r="AA123" s="378" t="s">
        <v>202</v>
      </c>
      <c r="AB123" s="820">
        <v>0.43565771796353808</v>
      </c>
      <c r="AC123" s="379" t="str">
        <f t="shared" si="4"/>
        <v/>
      </c>
      <c r="AD123" s="796"/>
      <c r="AE123" s="377"/>
      <c r="AF123" s="378" t="s">
        <v>202</v>
      </c>
      <c r="AG123" s="820">
        <v>0.40774017478656571</v>
      </c>
      <c r="AH123" s="379" t="str">
        <f t="shared" si="5"/>
        <v/>
      </c>
      <c r="AI123" s="796"/>
      <c r="AJ123" s="796"/>
      <c r="AK123" s="796"/>
      <c r="AL123" s="796"/>
      <c r="AM123" s="796"/>
      <c r="AN123" s="796"/>
      <c r="AO123" s="796"/>
      <c r="AP123" s="796"/>
      <c r="AQ123" s="796"/>
      <c r="AR123" s="796"/>
      <c r="AS123" s="796"/>
      <c r="AT123" s="796"/>
      <c r="AU123" s="796"/>
      <c r="AV123" s="796"/>
      <c r="AW123" s="796"/>
      <c r="AX123" s="796"/>
      <c r="AY123" s="796"/>
      <c r="AZ123" s="796"/>
      <c r="BA123" s="796"/>
      <c r="BB123" s="796"/>
      <c r="BC123" s="796"/>
      <c r="BD123" s="796"/>
      <c r="BE123" s="796"/>
      <c r="BF123" s="796"/>
      <c r="BG123" s="796"/>
      <c r="BH123" s="796"/>
      <c r="BI123" s="796"/>
      <c r="BJ123" s="796"/>
      <c r="BK123" s="796"/>
      <c r="BL123" s="796"/>
      <c r="BM123" s="796"/>
      <c r="BN123" s="796"/>
      <c r="BO123" s="796"/>
      <c r="BP123" s="796"/>
      <c r="BQ123" s="796"/>
    </row>
    <row r="124" spans="1:69" customFormat="1" ht="14">
      <c r="A124" s="796"/>
      <c r="B124" s="558">
        <v>65</v>
      </c>
      <c r="C124" s="558" t="s">
        <v>1386</v>
      </c>
      <c r="D124" s="822" t="s">
        <v>456</v>
      </c>
      <c r="E124" s="823"/>
      <c r="F124" s="377"/>
      <c r="G124" s="378" t="s">
        <v>202</v>
      </c>
      <c r="H124" s="820">
        <v>0.2525273749948822</v>
      </c>
      <c r="I124" s="379" t="str">
        <f t="shared" si="0"/>
        <v/>
      </c>
      <c r="J124" s="796"/>
      <c r="K124" s="377"/>
      <c r="L124" s="378" t="s">
        <v>202</v>
      </c>
      <c r="M124" s="820">
        <v>0.22842474823177814</v>
      </c>
      <c r="N124" s="379" t="str">
        <f t="shared" si="1"/>
        <v/>
      </c>
      <c r="O124" s="796"/>
      <c r="P124" s="377"/>
      <c r="Q124" s="378" t="s">
        <v>202</v>
      </c>
      <c r="R124" s="820">
        <v>0.21413170647670604</v>
      </c>
      <c r="S124" s="379" t="str">
        <f t="shared" si="2"/>
        <v/>
      </c>
      <c r="T124" s="796"/>
      <c r="U124" s="377"/>
      <c r="V124" s="378" t="s">
        <v>202</v>
      </c>
      <c r="W124" s="820">
        <v>0.19188661904058438</v>
      </c>
      <c r="X124" s="379" t="str">
        <f t="shared" si="3"/>
        <v/>
      </c>
      <c r="Y124" s="796"/>
      <c r="Z124" s="377"/>
      <c r="AA124" s="378" t="s">
        <v>202</v>
      </c>
      <c r="AB124" s="820">
        <v>0.15968130819812817</v>
      </c>
      <c r="AC124" s="379" t="str">
        <f t="shared" si="4"/>
        <v/>
      </c>
      <c r="AD124" s="796"/>
      <c r="AE124" s="377"/>
      <c r="AF124" s="378" t="s">
        <v>202</v>
      </c>
      <c r="AG124" s="820">
        <v>0.15033029156620206</v>
      </c>
      <c r="AH124" s="379" t="str">
        <f t="shared" si="5"/>
        <v/>
      </c>
      <c r="AI124" s="796"/>
      <c r="AJ124" s="796"/>
      <c r="AK124" s="796"/>
      <c r="AL124" s="796"/>
      <c r="AM124" s="796"/>
      <c r="AN124" s="796"/>
      <c r="AO124" s="796"/>
      <c r="AP124" s="796"/>
      <c r="AQ124" s="796"/>
      <c r="AR124" s="796"/>
      <c r="AS124" s="796"/>
      <c r="AT124" s="796"/>
      <c r="AU124" s="796"/>
      <c r="AV124" s="796"/>
      <c r="AW124" s="796"/>
      <c r="AX124" s="796"/>
      <c r="AY124" s="796"/>
      <c r="AZ124" s="796"/>
      <c r="BA124" s="796"/>
      <c r="BB124" s="796"/>
      <c r="BC124" s="796"/>
      <c r="BD124" s="796"/>
      <c r="BE124" s="796"/>
      <c r="BF124" s="796"/>
      <c r="BG124" s="796"/>
      <c r="BH124" s="796"/>
      <c r="BI124" s="796"/>
      <c r="BJ124" s="796"/>
      <c r="BK124" s="796"/>
      <c r="BL124" s="796"/>
      <c r="BM124" s="796"/>
      <c r="BN124" s="796"/>
      <c r="BO124" s="796"/>
      <c r="BP124" s="796"/>
      <c r="BQ124" s="796"/>
    </row>
    <row r="125" spans="1:69" customFormat="1" ht="14">
      <c r="A125" s="796"/>
      <c r="B125" s="558">
        <v>66</v>
      </c>
      <c r="C125" s="558" t="s">
        <v>1387</v>
      </c>
      <c r="D125" s="822" t="s">
        <v>457</v>
      </c>
      <c r="E125" s="823"/>
      <c r="F125" s="377"/>
      <c r="G125" s="378" t="s">
        <v>202</v>
      </c>
      <c r="H125" s="820">
        <v>0.37978953049255859</v>
      </c>
      <c r="I125" s="379" t="str">
        <f t="shared" si="0"/>
        <v/>
      </c>
      <c r="J125" s="796"/>
      <c r="K125" s="377"/>
      <c r="L125" s="378" t="s">
        <v>202</v>
      </c>
      <c r="M125" s="820">
        <v>0.36911774931649227</v>
      </c>
      <c r="N125" s="379" t="str">
        <f t="shared" si="1"/>
        <v/>
      </c>
      <c r="O125" s="796"/>
      <c r="P125" s="377"/>
      <c r="Q125" s="378" t="s">
        <v>202</v>
      </c>
      <c r="R125" s="820">
        <v>0.36046215993414782</v>
      </c>
      <c r="S125" s="379" t="str">
        <f t="shared" si="2"/>
        <v/>
      </c>
      <c r="T125" s="796"/>
      <c r="U125" s="377"/>
      <c r="V125" s="378" t="s">
        <v>202</v>
      </c>
      <c r="W125" s="820">
        <v>0.33029199921539065</v>
      </c>
      <c r="X125" s="379" t="str">
        <f t="shared" si="3"/>
        <v/>
      </c>
      <c r="Y125" s="796"/>
      <c r="Z125" s="377"/>
      <c r="AA125" s="378" t="s">
        <v>202</v>
      </c>
      <c r="AB125" s="820">
        <v>0.31431843892121325</v>
      </c>
      <c r="AC125" s="379" t="str">
        <f t="shared" si="4"/>
        <v/>
      </c>
      <c r="AD125" s="796"/>
      <c r="AE125" s="377"/>
      <c r="AF125" s="378" t="s">
        <v>202</v>
      </c>
      <c r="AG125" s="820">
        <v>0.27832868457412302</v>
      </c>
      <c r="AH125" s="379" t="str">
        <f t="shared" si="5"/>
        <v/>
      </c>
      <c r="AI125" s="796"/>
      <c r="AJ125" s="796"/>
      <c r="AK125" s="796"/>
      <c r="AL125" s="796"/>
      <c r="AM125" s="796"/>
      <c r="AN125" s="796"/>
      <c r="AO125" s="796"/>
      <c r="AP125" s="796"/>
      <c r="AQ125" s="796"/>
      <c r="AR125" s="796"/>
      <c r="AS125" s="796"/>
      <c r="AT125" s="796"/>
      <c r="AU125" s="796"/>
      <c r="AV125" s="796"/>
      <c r="AW125" s="796"/>
      <c r="AX125" s="796"/>
      <c r="AY125" s="796"/>
      <c r="AZ125" s="796"/>
      <c r="BA125" s="796"/>
      <c r="BB125" s="796"/>
      <c r="BC125" s="796"/>
      <c r="BD125" s="796"/>
      <c r="BE125" s="796"/>
      <c r="BF125" s="796"/>
      <c r="BG125" s="796"/>
      <c r="BH125" s="796"/>
      <c r="BI125" s="796"/>
      <c r="BJ125" s="796"/>
      <c r="BK125" s="796"/>
      <c r="BL125" s="796"/>
      <c r="BM125" s="796"/>
      <c r="BN125" s="796"/>
      <c r="BO125" s="796"/>
      <c r="BP125" s="796"/>
      <c r="BQ125" s="796"/>
    </row>
    <row r="126" spans="1:69" customFormat="1" ht="14">
      <c r="A126" s="796"/>
      <c r="B126" s="558">
        <v>67</v>
      </c>
      <c r="C126" s="558" t="s">
        <v>1388</v>
      </c>
      <c r="D126" s="822" t="s">
        <v>458</v>
      </c>
      <c r="E126" s="823"/>
      <c r="F126" s="377"/>
      <c r="G126" s="378" t="s">
        <v>202</v>
      </c>
      <c r="H126" s="820">
        <v>0.32617341873900757</v>
      </c>
      <c r="I126" s="379" t="str">
        <f t="shared" si="0"/>
        <v/>
      </c>
      <c r="J126" s="796"/>
      <c r="K126" s="377"/>
      <c r="L126" s="378" t="s">
        <v>202</v>
      </c>
      <c r="M126" s="820">
        <v>0.30004894235351198</v>
      </c>
      <c r="N126" s="379" t="str">
        <f t="shared" si="1"/>
        <v/>
      </c>
      <c r="O126" s="796"/>
      <c r="P126" s="377"/>
      <c r="Q126" s="378" t="s">
        <v>202</v>
      </c>
      <c r="R126" s="820">
        <v>0.28898502726511688</v>
      </c>
      <c r="S126" s="379" t="str">
        <f t="shared" si="2"/>
        <v/>
      </c>
      <c r="T126" s="796"/>
      <c r="U126" s="377"/>
      <c r="V126" s="378" t="s">
        <v>202</v>
      </c>
      <c r="W126" s="820">
        <v>0.24821332098269075</v>
      </c>
      <c r="X126" s="379" t="str">
        <f t="shared" si="3"/>
        <v/>
      </c>
      <c r="Y126" s="796"/>
      <c r="Z126" s="377"/>
      <c r="AA126" s="378" t="s">
        <v>202</v>
      </c>
      <c r="AB126" s="820">
        <v>0.23814394876527242</v>
      </c>
      <c r="AC126" s="379" t="str">
        <f t="shared" si="4"/>
        <v/>
      </c>
      <c r="AD126" s="796"/>
      <c r="AE126" s="377"/>
      <c r="AF126" s="378" t="s">
        <v>202</v>
      </c>
      <c r="AG126" s="820">
        <v>0.23026124374525889</v>
      </c>
      <c r="AH126" s="379" t="str">
        <f t="shared" si="5"/>
        <v/>
      </c>
      <c r="AI126" s="796"/>
      <c r="AJ126" s="796"/>
      <c r="AK126" s="796"/>
      <c r="AL126" s="796"/>
      <c r="AM126" s="796"/>
      <c r="AN126" s="796"/>
      <c r="AO126" s="796"/>
      <c r="AP126" s="796"/>
      <c r="AQ126" s="796"/>
      <c r="AR126" s="796"/>
      <c r="AS126" s="796"/>
      <c r="AT126" s="796"/>
      <c r="AU126" s="796"/>
      <c r="AV126" s="796"/>
      <c r="AW126" s="796"/>
      <c r="AX126" s="796"/>
      <c r="AY126" s="796"/>
      <c r="AZ126" s="796"/>
      <c r="BA126" s="796"/>
      <c r="BB126" s="796"/>
      <c r="BC126" s="796"/>
      <c r="BD126" s="796"/>
      <c r="BE126" s="796"/>
      <c r="BF126" s="796"/>
      <c r="BG126" s="796"/>
      <c r="BH126" s="796"/>
      <c r="BI126" s="796"/>
      <c r="BJ126" s="796"/>
      <c r="BK126" s="796"/>
      <c r="BL126" s="796"/>
      <c r="BM126" s="796"/>
      <c r="BN126" s="796"/>
      <c r="BO126" s="796"/>
      <c r="BP126" s="796"/>
      <c r="BQ126" s="796"/>
    </row>
    <row r="127" spans="1:69" customFormat="1" ht="14">
      <c r="A127" s="796"/>
      <c r="B127" s="558">
        <v>70</v>
      </c>
      <c r="C127" s="558" t="s">
        <v>1389</v>
      </c>
      <c r="D127" s="822" t="s">
        <v>459</v>
      </c>
      <c r="E127" s="823"/>
      <c r="F127" s="377"/>
      <c r="G127" s="378" t="s">
        <v>202</v>
      </c>
      <c r="H127" s="820">
        <v>0.14261732922067702</v>
      </c>
      <c r="I127" s="379" t="str">
        <f t="shared" si="0"/>
        <v/>
      </c>
      <c r="J127" s="796"/>
      <c r="K127" s="377"/>
      <c r="L127" s="378" t="s">
        <v>202</v>
      </c>
      <c r="M127" s="820">
        <v>0.13402753525215053</v>
      </c>
      <c r="N127" s="379" t="str">
        <f t="shared" si="1"/>
        <v/>
      </c>
      <c r="O127" s="796"/>
      <c r="P127" s="377"/>
      <c r="Q127" s="378" t="s">
        <v>202</v>
      </c>
      <c r="R127" s="820">
        <v>0.12321663927572936</v>
      </c>
      <c r="S127" s="379" t="str">
        <f t="shared" si="2"/>
        <v/>
      </c>
      <c r="T127" s="796"/>
      <c r="U127" s="377"/>
      <c r="V127" s="378" t="s">
        <v>202</v>
      </c>
      <c r="W127" s="820">
        <v>0.11396506610775459</v>
      </c>
      <c r="X127" s="379" t="str">
        <f t="shared" si="3"/>
        <v/>
      </c>
      <c r="Y127" s="796"/>
      <c r="Z127" s="377"/>
      <c r="AA127" s="378" t="s">
        <v>202</v>
      </c>
      <c r="AB127" s="820">
        <v>0.11049759196773172</v>
      </c>
      <c r="AC127" s="379" t="str">
        <f t="shared" si="4"/>
        <v/>
      </c>
      <c r="AD127" s="796"/>
      <c r="AE127" s="377"/>
      <c r="AF127" s="378" t="s">
        <v>202</v>
      </c>
      <c r="AG127" s="820">
        <v>0.11589832954903465</v>
      </c>
      <c r="AH127" s="379" t="str">
        <f t="shared" si="5"/>
        <v/>
      </c>
      <c r="AI127" s="796"/>
      <c r="AJ127" s="796"/>
      <c r="AK127" s="796"/>
      <c r="AL127" s="796"/>
      <c r="AM127" s="796"/>
      <c r="AN127" s="796"/>
      <c r="AO127" s="796"/>
      <c r="AP127" s="796"/>
      <c r="AQ127" s="796"/>
      <c r="AR127" s="796"/>
      <c r="AS127" s="796"/>
      <c r="AT127" s="796"/>
      <c r="AU127" s="796"/>
      <c r="AV127" s="796"/>
      <c r="AW127" s="796"/>
      <c r="AX127" s="796"/>
      <c r="AY127" s="796"/>
      <c r="AZ127" s="796"/>
      <c r="BA127" s="796"/>
      <c r="BB127" s="796"/>
      <c r="BC127" s="796"/>
      <c r="BD127" s="796"/>
      <c r="BE127" s="796"/>
      <c r="BF127" s="796"/>
      <c r="BG127" s="796"/>
      <c r="BH127" s="796"/>
      <c r="BI127" s="796"/>
      <c r="BJ127" s="796"/>
      <c r="BK127" s="796"/>
      <c r="BL127" s="796"/>
      <c r="BM127" s="796"/>
      <c r="BN127" s="796"/>
      <c r="BO127" s="796"/>
      <c r="BP127" s="796"/>
      <c r="BQ127" s="796"/>
    </row>
    <row r="128" spans="1:69" customFormat="1" ht="14">
      <c r="A128" s="796"/>
      <c r="B128" s="558">
        <v>71</v>
      </c>
      <c r="C128" s="558" t="s">
        <v>1390</v>
      </c>
      <c r="D128" s="822" t="s">
        <v>460</v>
      </c>
      <c r="E128" s="823"/>
      <c r="F128" s="377"/>
      <c r="G128" s="378" t="s">
        <v>202</v>
      </c>
      <c r="H128" s="820">
        <v>0.53168692941320839</v>
      </c>
      <c r="I128" s="379" t="str">
        <f t="shared" ref="I128:I138" si="6">IF(ISBLANK(F128),"",F128*H128)</f>
        <v/>
      </c>
      <c r="J128" s="796"/>
      <c r="K128" s="377"/>
      <c r="L128" s="378" t="s">
        <v>202</v>
      </c>
      <c r="M128" s="820">
        <v>0.5163931974194047</v>
      </c>
      <c r="N128" s="379" t="str">
        <f t="shared" si="1"/>
        <v/>
      </c>
      <c r="O128" s="796"/>
      <c r="P128" s="377"/>
      <c r="Q128" s="378" t="s">
        <v>202</v>
      </c>
      <c r="R128" s="820">
        <v>0.50008767950578537</v>
      </c>
      <c r="S128" s="379" t="str">
        <f t="shared" si="2"/>
        <v/>
      </c>
      <c r="T128" s="796"/>
      <c r="U128" s="377"/>
      <c r="V128" s="378" t="s">
        <v>202</v>
      </c>
      <c r="W128" s="820">
        <v>0.46512152610330559</v>
      </c>
      <c r="X128" s="379" t="str">
        <f t="shared" si="3"/>
        <v/>
      </c>
      <c r="Y128" s="796"/>
      <c r="Z128" s="377"/>
      <c r="AA128" s="378" t="s">
        <v>202</v>
      </c>
      <c r="AB128" s="820">
        <v>0.44368804141212587</v>
      </c>
      <c r="AC128" s="379" t="str">
        <f t="shared" si="4"/>
        <v/>
      </c>
      <c r="AD128" s="796"/>
      <c r="AE128" s="377"/>
      <c r="AF128" s="378" t="s">
        <v>202</v>
      </c>
      <c r="AG128" s="820">
        <v>0.31782067888350779</v>
      </c>
      <c r="AH128" s="379" t="str">
        <f t="shared" si="5"/>
        <v/>
      </c>
      <c r="AI128" s="796"/>
      <c r="AJ128" s="796"/>
      <c r="AK128" s="796"/>
      <c r="AL128" s="796"/>
      <c r="AM128" s="796"/>
      <c r="AN128" s="796"/>
      <c r="AO128" s="796"/>
      <c r="AP128" s="796"/>
      <c r="AQ128" s="796"/>
      <c r="AR128" s="796"/>
      <c r="AS128" s="796"/>
      <c r="AT128" s="796"/>
      <c r="AU128" s="796"/>
      <c r="AV128" s="796"/>
      <c r="AW128" s="796"/>
      <c r="AX128" s="796"/>
      <c r="AY128" s="796"/>
      <c r="AZ128" s="796"/>
      <c r="BA128" s="796"/>
      <c r="BB128" s="796"/>
      <c r="BC128" s="796"/>
      <c r="BD128" s="796"/>
      <c r="BE128" s="796"/>
      <c r="BF128" s="796"/>
      <c r="BG128" s="796"/>
      <c r="BH128" s="796"/>
      <c r="BI128" s="796"/>
      <c r="BJ128" s="796"/>
      <c r="BK128" s="796"/>
      <c r="BL128" s="796"/>
      <c r="BM128" s="796"/>
      <c r="BN128" s="796"/>
      <c r="BO128" s="796"/>
      <c r="BP128" s="796"/>
      <c r="BQ128" s="796"/>
    </row>
    <row r="129" spans="1:69" customFormat="1" ht="14">
      <c r="A129" s="796"/>
      <c r="B129" s="558">
        <v>72</v>
      </c>
      <c r="C129" s="558" t="s">
        <v>1391</v>
      </c>
      <c r="D129" s="822" t="s">
        <v>461</v>
      </c>
      <c r="E129" s="823"/>
      <c r="F129" s="377"/>
      <c r="G129" s="378" t="s">
        <v>202</v>
      </c>
      <c r="H129" s="820">
        <v>0.29466004467604856</v>
      </c>
      <c r="I129" s="379" t="str">
        <f t="shared" si="6"/>
        <v/>
      </c>
      <c r="J129" s="796"/>
      <c r="K129" s="377"/>
      <c r="L129" s="378" t="s">
        <v>202</v>
      </c>
      <c r="M129" s="820">
        <v>0.28426562313615855</v>
      </c>
      <c r="N129" s="379" t="str">
        <f t="shared" si="1"/>
        <v/>
      </c>
      <c r="O129" s="796"/>
      <c r="P129" s="377"/>
      <c r="Q129" s="378" t="s">
        <v>202</v>
      </c>
      <c r="R129" s="820">
        <v>0.28104111216181416</v>
      </c>
      <c r="S129" s="379" t="str">
        <f t="shared" si="2"/>
        <v/>
      </c>
      <c r="T129" s="796"/>
      <c r="U129" s="377"/>
      <c r="V129" s="378" t="s">
        <v>202</v>
      </c>
      <c r="W129" s="820">
        <v>0.25828996670003085</v>
      </c>
      <c r="X129" s="379" t="str">
        <f t="shared" si="3"/>
        <v/>
      </c>
      <c r="Y129" s="796"/>
      <c r="Z129" s="377"/>
      <c r="AA129" s="378" t="s">
        <v>202</v>
      </c>
      <c r="AB129" s="820">
        <v>0.23701146551378538</v>
      </c>
      <c r="AC129" s="379" t="str">
        <f t="shared" si="4"/>
        <v/>
      </c>
      <c r="AD129" s="796"/>
      <c r="AE129" s="377"/>
      <c r="AF129" s="378" t="s">
        <v>202</v>
      </c>
      <c r="AG129" s="820">
        <v>0.20403776788867387</v>
      </c>
      <c r="AH129" s="379" t="str">
        <f t="shared" si="5"/>
        <v/>
      </c>
      <c r="AI129" s="796"/>
      <c r="AJ129" s="796"/>
      <c r="AK129" s="796"/>
      <c r="AL129" s="796"/>
      <c r="AM129" s="796"/>
      <c r="AN129" s="796"/>
      <c r="AO129" s="796"/>
      <c r="AP129" s="796"/>
      <c r="AQ129" s="796"/>
      <c r="AR129" s="796"/>
      <c r="AS129" s="796"/>
      <c r="AT129" s="796"/>
      <c r="AU129" s="796"/>
      <c r="AV129" s="796"/>
      <c r="AW129" s="796"/>
      <c r="AX129" s="796"/>
      <c r="AY129" s="796"/>
      <c r="AZ129" s="796"/>
      <c r="BA129" s="796"/>
      <c r="BB129" s="796"/>
      <c r="BC129" s="796"/>
      <c r="BD129" s="796"/>
      <c r="BE129" s="796"/>
      <c r="BF129" s="796"/>
      <c r="BG129" s="796"/>
      <c r="BH129" s="796"/>
      <c r="BI129" s="796"/>
      <c r="BJ129" s="796"/>
      <c r="BK129" s="796"/>
      <c r="BL129" s="796"/>
      <c r="BM129" s="796"/>
      <c r="BN129" s="796"/>
      <c r="BO129" s="796"/>
      <c r="BP129" s="796"/>
      <c r="BQ129" s="796"/>
    </row>
    <row r="130" spans="1:69" customFormat="1" ht="14">
      <c r="A130" s="796"/>
      <c r="B130" s="558">
        <v>73</v>
      </c>
      <c r="C130" s="558" t="s">
        <v>1392</v>
      </c>
      <c r="D130" s="822" t="s">
        <v>462</v>
      </c>
      <c r="E130" s="823"/>
      <c r="F130" s="377"/>
      <c r="G130" s="378" t="s">
        <v>202</v>
      </c>
      <c r="H130" s="820">
        <v>0.65725503326741908</v>
      </c>
      <c r="I130" s="379" t="str">
        <f t="shared" si="6"/>
        <v/>
      </c>
      <c r="J130" s="796"/>
      <c r="K130" s="377"/>
      <c r="L130" s="378" t="s">
        <v>202</v>
      </c>
      <c r="M130" s="820">
        <v>0.6282741977542019</v>
      </c>
      <c r="N130" s="379" t="str">
        <f t="shared" si="1"/>
        <v/>
      </c>
      <c r="O130" s="796"/>
      <c r="P130" s="377"/>
      <c r="Q130" s="378" t="s">
        <v>202</v>
      </c>
      <c r="R130" s="820">
        <v>0.58066635653895815</v>
      </c>
      <c r="S130" s="379" t="str">
        <f t="shared" si="2"/>
        <v/>
      </c>
      <c r="T130" s="796"/>
      <c r="U130" s="377"/>
      <c r="V130" s="378" t="s">
        <v>202</v>
      </c>
      <c r="W130" s="820">
        <v>0.54876959422240246</v>
      </c>
      <c r="X130" s="379" t="str">
        <f t="shared" si="3"/>
        <v/>
      </c>
      <c r="Y130" s="796"/>
      <c r="Z130" s="377"/>
      <c r="AA130" s="378" t="s">
        <v>202</v>
      </c>
      <c r="AB130" s="820">
        <v>0.51907647770950305</v>
      </c>
      <c r="AC130" s="379" t="str">
        <f t="shared" si="4"/>
        <v/>
      </c>
      <c r="AD130" s="796"/>
      <c r="AE130" s="377"/>
      <c r="AF130" s="378" t="s">
        <v>202</v>
      </c>
      <c r="AG130" s="820">
        <v>0.29649209900910684</v>
      </c>
      <c r="AH130" s="379" t="str">
        <f t="shared" si="5"/>
        <v/>
      </c>
      <c r="AI130" s="796"/>
      <c r="AJ130" s="796"/>
      <c r="AK130" s="796"/>
      <c r="AL130" s="796"/>
      <c r="AM130" s="796"/>
      <c r="AN130" s="796"/>
      <c r="AO130" s="796"/>
      <c r="AP130" s="796"/>
      <c r="AQ130" s="796"/>
      <c r="AR130" s="796"/>
      <c r="AS130" s="796"/>
      <c r="AT130" s="796"/>
      <c r="AU130" s="796"/>
      <c r="AV130" s="796"/>
      <c r="AW130" s="796"/>
      <c r="AX130" s="796"/>
      <c r="AY130" s="796"/>
      <c r="AZ130" s="796"/>
      <c r="BA130" s="796"/>
      <c r="BB130" s="796"/>
      <c r="BC130" s="796"/>
      <c r="BD130" s="796"/>
      <c r="BE130" s="796"/>
      <c r="BF130" s="796"/>
      <c r="BG130" s="796"/>
      <c r="BH130" s="796"/>
      <c r="BI130" s="796"/>
      <c r="BJ130" s="796"/>
      <c r="BK130" s="796"/>
      <c r="BL130" s="796"/>
      <c r="BM130" s="796"/>
      <c r="BN130" s="796"/>
      <c r="BO130" s="796"/>
      <c r="BP130" s="796"/>
      <c r="BQ130" s="796"/>
    </row>
    <row r="131" spans="1:69" customFormat="1" ht="14">
      <c r="A131" s="796"/>
      <c r="B131" s="558">
        <v>74</v>
      </c>
      <c r="C131" s="558" t="s">
        <v>1393</v>
      </c>
      <c r="D131" s="822" t="s">
        <v>1394</v>
      </c>
      <c r="E131" s="823"/>
      <c r="F131" s="377"/>
      <c r="G131" s="378" t="s">
        <v>202</v>
      </c>
      <c r="H131" s="820">
        <v>0.23925486486280137</v>
      </c>
      <c r="I131" s="379" t="str">
        <f t="shared" si="6"/>
        <v/>
      </c>
      <c r="J131" s="796"/>
      <c r="K131" s="377"/>
      <c r="L131" s="378" t="s">
        <v>202</v>
      </c>
      <c r="M131" s="820">
        <v>0.22150660973261932</v>
      </c>
      <c r="N131" s="379" t="str">
        <f t="shared" ref="N131:N138" si="7">IF(ISBLANK(K131),"",K131*M131)</f>
        <v/>
      </c>
      <c r="O131" s="796"/>
      <c r="P131" s="377"/>
      <c r="Q131" s="378" t="s">
        <v>202</v>
      </c>
      <c r="R131" s="820">
        <v>0.2078248729340996</v>
      </c>
      <c r="S131" s="379" t="str">
        <f t="shared" ref="S131:S138" si="8">IF(ISBLANK(P131),"",P131*R131)</f>
        <v/>
      </c>
      <c r="T131" s="796"/>
      <c r="U131" s="377"/>
      <c r="V131" s="378" t="s">
        <v>202</v>
      </c>
      <c r="W131" s="820">
        <v>0.18793464193662573</v>
      </c>
      <c r="X131" s="379" t="str">
        <f t="shared" ref="X131:X138" si="9">IF(ISBLANK(U131),"",U131*W131)</f>
        <v/>
      </c>
      <c r="Y131" s="796"/>
      <c r="Z131" s="377"/>
      <c r="AA131" s="378" t="s">
        <v>202</v>
      </c>
      <c r="AB131" s="820">
        <v>0.17498797803926958</v>
      </c>
      <c r="AC131" s="379" t="str">
        <f t="shared" ref="AC131:AC138" si="10">IF(ISBLANK(Z131),"",Z131*AB131)</f>
        <v/>
      </c>
      <c r="AD131" s="796"/>
      <c r="AE131" s="377"/>
      <c r="AF131" s="378" t="s">
        <v>202</v>
      </c>
      <c r="AG131" s="820">
        <v>0.1661522746434044</v>
      </c>
      <c r="AH131" s="379" t="str">
        <f t="shared" ref="AH131:AH138" si="11">IF(ISBLANK(AE131),"",AE131*AG131)</f>
        <v/>
      </c>
      <c r="AI131" s="796"/>
      <c r="AJ131" s="796"/>
      <c r="AK131" s="796"/>
      <c r="AL131" s="796"/>
      <c r="AM131" s="796"/>
      <c r="AN131" s="796"/>
      <c r="AO131" s="796"/>
      <c r="AP131" s="796"/>
      <c r="AQ131" s="796"/>
      <c r="AR131" s="796"/>
      <c r="AS131" s="796"/>
      <c r="AT131" s="796"/>
      <c r="AU131" s="796"/>
      <c r="AV131" s="796"/>
      <c r="AW131" s="796"/>
      <c r="AX131" s="796"/>
      <c r="AY131" s="796"/>
      <c r="AZ131" s="796"/>
      <c r="BA131" s="796"/>
      <c r="BB131" s="796"/>
      <c r="BC131" s="796"/>
      <c r="BD131" s="796"/>
      <c r="BE131" s="796"/>
      <c r="BF131" s="796"/>
      <c r="BG131" s="796"/>
      <c r="BH131" s="796"/>
      <c r="BI131" s="796"/>
      <c r="BJ131" s="796"/>
      <c r="BK131" s="796"/>
      <c r="BL131" s="796"/>
      <c r="BM131" s="796"/>
      <c r="BN131" s="796"/>
      <c r="BO131" s="796"/>
      <c r="BP131" s="796"/>
      <c r="BQ131" s="796"/>
    </row>
    <row r="132" spans="1:69" customFormat="1" ht="14">
      <c r="A132" s="796"/>
      <c r="B132" s="558">
        <v>75</v>
      </c>
      <c r="C132" s="558" t="s">
        <v>1395</v>
      </c>
      <c r="D132" s="822" t="s">
        <v>1683</v>
      </c>
      <c r="E132" s="823"/>
      <c r="F132" s="377"/>
      <c r="G132" s="378" t="s">
        <v>202</v>
      </c>
      <c r="H132" s="820">
        <v>0.53057851757346697</v>
      </c>
      <c r="I132" s="379" t="str">
        <f t="shared" si="6"/>
        <v/>
      </c>
      <c r="J132" s="796"/>
      <c r="K132" s="377"/>
      <c r="L132" s="378" t="s">
        <v>202</v>
      </c>
      <c r="M132" s="820">
        <v>0.47993666536005841</v>
      </c>
      <c r="N132" s="379" t="str">
        <f t="shared" si="7"/>
        <v/>
      </c>
      <c r="O132" s="796"/>
      <c r="P132" s="377"/>
      <c r="Q132" s="378" t="s">
        <v>202</v>
      </c>
      <c r="R132" s="820">
        <v>0.46001666680538145</v>
      </c>
      <c r="S132" s="379" t="str">
        <f t="shared" si="8"/>
        <v/>
      </c>
      <c r="T132" s="796"/>
      <c r="U132" s="377"/>
      <c r="V132" s="378" t="s">
        <v>202</v>
      </c>
      <c r="W132" s="820">
        <v>0.4310894109899579</v>
      </c>
      <c r="X132" s="379" t="str">
        <f t="shared" si="9"/>
        <v/>
      </c>
      <c r="Y132" s="796"/>
      <c r="Z132" s="377"/>
      <c r="AA132" s="378" t="s">
        <v>202</v>
      </c>
      <c r="AB132" s="820">
        <v>0.40803810770181298</v>
      </c>
      <c r="AC132" s="379" t="str">
        <f t="shared" si="10"/>
        <v/>
      </c>
      <c r="AD132" s="796"/>
      <c r="AE132" s="377"/>
      <c r="AF132" s="378" t="s">
        <v>202</v>
      </c>
      <c r="AG132" s="820">
        <v>0.38782423519106429</v>
      </c>
      <c r="AH132" s="379" t="str">
        <f t="shared" si="11"/>
        <v/>
      </c>
      <c r="AI132" s="796"/>
      <c r="AJ132" s="796"/>
      <c r="AK132" s="796"/>
      <c r="AL132" s="796"/>
      <c r="AM132" s="796"/>
      <c r="AN132" s="796"/>
      <c r="AO132" s="796"/>
      <c r="AP132" s="796"/>
      <c r="AQ132" s="796"/>
      <c r="AR132" s="796"/>
      <c r="AS132" s="796"/>
      <c r="AT132" s="796"/>
      <c r="AU132" s="796"/>
      <c r="AV132" s="796"/>
      <c r="AW132" s="796"/>
      <c r="AX132" s="796"/>
      <c r="AY132" s="796"/>
      <c r="AZ132" s="796"/>
      <c r="BA132" s="796"/>
      <c r="BB132" s="796"/>
      <c r="BC132" s="796"/>
      <c r="BD132" s="796"/>
      <c r="BE132" s="796"/>
      <c r="BF132" s="796"/>
      <c r="BG132" s="796"/>
      <c r="BH132" s="796"/>
      <c r="BI132" s="796"/>
      <c r="BJ132" s="796"/>
      <c r="BK132" s="796"/>
      <c r="BL132" s="796"/>
      <c r="BM132" s="796"/>
      <c r="BN132" s="796"/>
      <c r="BO132" s="796"/>
      <c r="BP132" s="796"/>
      <c r="BQ132" s="796"/>
    </row>
    <row r="133" spans="1:69" customFormat="1" ht="14">
      <c r="A133" s="796"/>
      <c r="B133" s="558">
        <v>80</v>
      </c>
      <c r="C133" s="558" t="s">
        <v>1396</v>
      </c>
      <c r="D133" s="822" t="s">
        <v>463</v>
      </c>
      <c r="E133" s="823"/>
      <c r="F133" s="377"/>
      <c r="G133" s="378" t="s">
        <v>202</v>
      </c>
      <c r="H133" s="820">
        <v>0.33364355260908368</v>
      </c>
      <c r="I133" s="379" t="str">
        <f t="shared" si="6"/>
        <v/>
      </c>
      <c r="J133" s="796"/>
      <c r="K133" s="377"/>
      <c r="L133" s="378" t="s">
        <v>202</v>
      </c>
      <c r="M133" s="820">
        <v>0.30770120258023759</v>
      </c>
      <c r="N133" s="379" t="str">
        <f t="shared" si="7"/>
        <v/>
      </c>
      <c r="O133" s="796"/>
      <c r="P133" s="377"/>
      <c r="Q133" s="378" t="s">
        <v>202</v>
      </c>
      <c r="R133" s="820">
        <v>0.28729906840590147</v>
      </c>
      <c r="S133" s="379" t="str">
        <f t="shared" si="8"/>
        <v/>
      </c>
      <c r="T133" s="796"/>
      <c r="U133" s="377"/>
      <c r="V133" s="378" t="s">
        <v>202</v>
      </c>
      <c r="W133" s="820">
        <v>0.26196819379575909</v>
      </c>
      <c r="X133" s="379" t="str">
        <f t="shared" si="9"/>
        <v/>
      </c>
      <c r="Y133" s="796"/>
      <c r="Z133" s="377"/>
      <c r="AA133" s="378" t="s">
        <v>202</v>
      </c>
      <c r="AB133" s="820">
        <v>0.24100235756470259</v>
      </c>
      <c r="AC133" s="379" t="str">
        <f t="shared" si="10"/>
        <v/>
      </c>
      <c r="AD133" s="796"/>
      <c r="AE133" s="377"/>
      <c r="AF133" s="378" t="s">
        <v>202</v>
      </c>
      <c r="AG133" s="820">
        <v>0.22704326544954881</v>
      </c>
      <c r="AH133" s="379" t="str">
        <f t="shared" si="11"/>
        <v/>
      </c>
      <c r="AI133" s="796"/>
      <c r="AJ133" s="796"/>
      <c r="AK133" s="796"/>
      <c r="AL133" s="796"/>
      <c r="AM133" s="796"/>
      <c r="AN133" s="796"/>
      <c r="AO133" s="796"/>
      <c r="AP133" s="796"/>
      <c r="AQ133" s="796"/>
      <c r="AR133" s="796"/>
      <c r="AS133" s="796"/>
      <c r="AT133" s="796"/>
      <c r="AU133" s="796"/>
      <c r="AV133" s="796"/>
      <c r="AW133" s="796"/>
      <c r="AX133" s="796"/>
      <c r="AY133" s="796"/>
      <c r="AZ133" s="796"/>
      <c r="BA133" s="796"/>
      <c r="BB133" s="796"/>
      <c r="BC133" s="796"/>
      <c r="BD133" s="796"/>
      <c r="BE133" s="796"/>
      <c r="BF133" s="796"/>
      <c r="BG133" s="796"/>
      <c r="BH133" s="796"/>
      <c r="BI133" s="796"/>
      <c r="BJ133" s="796"/>
      <c r="BK133" s="796"/>
      <c r="BL133" s="796"/>
      <c r="BM133" s="796"/>
      <c r="BN133" s="796"/>
      <c r="BO133" s="796"/>
      <c r="BP133" s="796"/>
      <c r="BQ133" s="796"/>
    </row>
    <row r="134" spans="1:69" customFormat="1" ht="14">
      <c r="A134" s="796"/>
      <c r="B134" s="558">
        <v>85</v>
      </c>
      <c r="C134" s="558" t="s">
        <v>1397</v>
      </c>
      <c r="D134" s="822" t="s">
        <v>464</v>
      </c>
      <c r="E134" s="823"/>
      <c r="F134" s="377"/>
      <c r="G134" s="378" t="s">
        <v>202</v>
      </c>
      <c r="H134" s="820">
        <v>0.51124009034802198</v>
      </c>
      <c r="I134" s="379" t="str">
        <f t="shared" si="6"/>
        <v/>
      </c>
      <c r="J134" s="796"/>
      <c r="K134" s="377"/>
      <c r="L134" s="378" t="s">
        <v>202</v>
      </c>
      <c r="M134" s="820">
        <v>0.48293915836758983</v>
      </c>
      <c r="N134" s="379" t="str">
        <f t="shared" si="7"/>
        <v/>
      </c>
      <c r="O134" s="796"/>
      <c r="P134" s="377"/>
      <c r="Q134" s="378" t="s">
        <v>202</v>
      </c>
      <c r="R134" s="820">
        <v>0.42435423593742105</v>
      </c>
      <c r="S134" s="379" t="str">
        <f t="shared" si="8"/>
        <v/>
      </c>
      <c r="T134" s="796"/>
      <c r="U134" s="377"/>
      <c r="V134" s="378" t="s">
        <v>202</v>
      </c>
      <c r="W134" s="820">
        <v>0.40298888322950566</v>
      </c>
      <c r="X134" s="379" t="str">
        <f t="shared" si="9"/>
        <v/>
      </c>
      <c r="Y134" s="796"/>
      <c r="Z134" s="377"/>
      <c r="AA134" s="378" t="s">
        <v>202</v>
      </c>
      <c r="AB134" s="820">
        <v>0.37543163306087085</v>
      </c>
      <c r="AC134" s="379" t="str">
        <f t="shared" si="10"/>
        <v/>
      </c>
      <c r="AD134" s="796"/>
      <c r="AE134" s="377"/>
      <c r="AF134" s="378" t="s">
        <v>202</v>
      </c>
      <c r="AG134" s="820">
        <v>0.34045476709705264</v>
      </c>
      <c r="AH134" s="379" t="str">
        <f t="shared" si="11"/>
        <v/>
      </c>
      <c r="AI134" s="796"/>
      <c r="AJ134" s="796"/>
      <c r="AK134" s="796"/>
      <c r="AL134" s="796"/>
      <c r="AM134" s="796"/>
      <c r="AN134" s="796"/>
      <c r="AO134" s="796"/>
      <c r="AP134" s="796"/>
      <c r="AQ134" s="796"/>
      <c r="AR134" s="796"/>
      <c r="AS134" s="796"/>
      <c r="AT134" s="796"/>
      <c r="AU134" s="796"/>
      <c r="AV134" s="796"/>
      <c r="AW134" s="796"/>
      <c r="AX134" s="796"/>
      <c r="AY134" s="796"/>
      <c r="AZ134" s="796"/>
      <c r="BA134" s="796"/>
      <c r="BB134" s="796"/>
      <c r="BC134" s="796"/>
      <c r="BD134" s="796"/>
      <c r="BE134" s="796"/>
      <c r="BF134" s="796"/>
      <c r="BG134" s="796"/>
      <c r="BH134" s="796"/>
      <c r="BI134" s="796"/>
      <c r="BJ134" s="796"/>
      <c r="BK134" s="796"/>
      <c r="BL134" s="796"/>
      <c r="BM134" s="796"/>
      <c r="BN134" s="796"/>
      <c r="BO134" s="796"/>
      <c r="BP134" s="796"/>
      <c r="BQ134" s="796"/>
    </row>
    <row r="135" spans="1:69" customFormat="1" ht="14">
      <c r="A135" s="796"/>
      <c r="B135" s="558">
        <v>90</v>
      </c>
      <c r="C135" s="558" t="s">
        <v>1398</v>
      </c>
      <c r="D135" s="822" t="s">
        <v>465</v>
      </c>
      <c r="E135" s="823"/>
      <c r="F135" s="377"/>
      <c r="G135" s="378" t="s">
        <v>202</v>
      </c>
      <c r="H135" s="820">
        <v>2.3662513979443198</v>
      </c>
      <c r="I135" s="379" t="str">
        <f t="shared" si="6"/>
        <v/>
      </c>
      <c r="J135" s="796"/>
      <c r="K135" s="377"/>
      <c r="L135" s="378" t="s">
        <v>202</v>
      </c>
      <c r="M135" s="820">
        <v>2.1280127833279701</v>
      </c>
      <c r="N135" s="379" t="str">
        <f t="shared" si="7"/>
        <v/>
      </c>
      <c r="O135" s="796"/>
      <c r="P135" s="377"/>
      <c r="Q135" s="378" t="s">
        <v>202</v>
      </c>
      <c r="R135" s="820">
        <v>2.0125201842998695</v>
      </c>
      <c r="S135" s="379" t="str">
        <f t="shared" si="8"/>
        <v/>
      </c>
      <c r="T135" s="796"/>
      <c r="U135" s="377"/>
      <c r="V135" s="378" t="s">
        <v>202</v>
      </c>
      <c r="W135" s="820">
        <v>1.9064487386011248</v>
      </c>
      <c r="X135" s="379" t="str">
        <f t="shared" si="9"/>
        <v/>
      </c>
      <c r="Y135" s="796"/>
      <c r="Z135" s="377"/>
      <c r="AA135" s="378" t="s">
        <v>202</v>
      </c>
      <c r="AB135" s="820">
        <v>1.7717907803583697</v>
      </c>
      <c r="AC135" s="379" t="str">
        <f t="shared" si="10"/>
        <v/>
      </c>
      <c r="AD135" s="796"/>
      <c r="AE135" s="377"/>
      <c r="AF135" s="378" t="s">
        <v>202</v>
      </c>
      <c r="AG135" s="820">
        <v>1.420330124496658</v>
      </c>
      <c r="AH135" s="379" t="str">
        <f t="shared" si="11"/>
        <v/>
      </c>
      <c r="AI135" s="796"/>
      <c r="AJ135" s="796"/>
      <c r="AK135" s="796"/>
      <c r="AL135" s="796"/>
      <c r="AM135" s="796"/>
      <c r="AN135" s="796"/>
      <c r="AO135" s="796"/>
      <c r="AP135" s="796"/>
      <c r="AQ135" s="796"/>
      <c r="AR135" s="796"/>
      <c r="AS135" s="796"/>
      <c r="AT135" s="796"/>
      <c r="AU135" s="796"/>
      <c r="AV135" s="796"/>
      <c r="AW135" s="796"/>
      <c r="AX135" s="796"/>
      <c r="AY135" s="796"/>
      <c r="AZ135" s="796"/>
      <c r="BA135" s="796"/>
      <c r="BB135" s="796"/>
      <c r="BC135" s="796"/>
      <c r="BD135" s="796"/>
      <c r="BE135" s="796"/>
      <c r="BF135" s="796"/>
      <c r="BG135" s="796"/>
      <c r="BH135" s="796"/>
      <c r="BI135" s="796"/>
      <c r="BJ135" s="796"/>
      <c r="BK135" s="796"/>
      <c r="BL135" s="796"/>
      <c r="BM135" s="796"/>
      <c r="BN135" s="796"/>
      <c r="BO135" s="796"/>
      <c r="BP135" s="796"/>
      <c r="BQ135" s="796"/>
    </row>
    <row r="136" spans="1:69" customFormat="1" ht="14">
      <c r="A136" s="796"/>
      <c r="B136" s="558">
        <v>91</v>
      </c>
      <c r="C136" s="558" t="s">
        <v>1399</v>
      </c>
      <c r="D136" s="822" t="s">
        <v>1400</v>
      </c>
      <c r="E136" s="823"/>
      <c r="F136" s="377"/>
      <c r="G136" s="378" t="s">
        <v>202</v>
      </c>
      <c r="H136" s="820">
        <v>0.24851058164900799</v>
      </c>
      <c r="I136" s="379" t="str">
        <f t="shared" si="6"/>
        <v/>
      </c>
      <c r="J136" s="796"/>
      <c r="K136" s="377"/>
      <c r="L136" s="378" t="s">
        <v>202</v>
      </c>
      <c r="M136" s="820">
        <v>0.22822258371204368</v>
      </c>
      <c r="N136" s="379" t="str">
        <f t="shared" si="7"/>
        <v/>
      </c>
      <c r="O136" s="796"/>
      <c r="P136" s="377"/>
      <c r="Q136" s="378" t="s">
        <v>202</v>
      </c>
      <c r="R136" s="820">
        <v>0.20391474789403338</v>
      </c>
      <c r="S136" s="379" t="str">
        <f t="shared" si="8"/>
        <v/>
      </c>
      <c r="T136" s="796"/>
      <c r="U136" s="377"/>
      <c r="V136" s="378" t="s">
        <v>202</v>
      </c>
      <c r="W136" s="820">
        <v>0.19195750659784197</v>
      </c>
      <c r="X136" s="379" t="str">
        <f t="shared" si="9"/>
        <v/>
      </c>
      <c r="Y136" s="796"/>
      <c r="Z136" s="377"/>
      <c r="AA136" s="378" t="s">
        <v>202</v>
      </c>
      <c r="AB136" s="820">
        <v>0.17101218976899074</v>
      </c>
      <c r="AC136" s="379" t="str">
        <f t="shared" si="10"/>
        <v/>
      </c>
      <c r="AD136" s="796"/>
      <c r="AE136" s="377"/>
      <c r="AF136" s="378" t="s">
        <v>202</v>
      </c>
      <c r="AG136" s="820">
        <v>0.1520442695731784</v>
      </c>
      <c r="AH136" s="379" t="str">
        <f t="shared" si="11"/>
        <v/>
      </c>
      <c r="AI136" s="796"/>
      <c r="AJ136" s="796"/>
      <c r="AK136" s="796"/>
      <c r="AL136" s="796"/>
      <c r="AM136" s="796"/>
      <c r="AN136" s="796"/>
      <c r="AO136" s="796"/>
      <c r="AP136" s="796"/>
      <c r="AQ136" s="796"/>
      <c r="AR136" s="796"/>
      <c r="AS136" s="796"/>
      <c r="AT136" s="796"/>
      <c r="AU136" s="796"/>
      <c r="AV136" s="796"/>
      <c r="AW136" s="796"/>
      <c r="AX136" s="796"/>
      <c r="AY136" s="796"/>
      <c r="AZ136" s="796"/>
      <c r="BA136" s="796"/>
      <c r="BB136" s="796"/>
      <c r="BC136" s="796"/>
      <c r="BD136" s="796"/>
      <c r="BE136" s="796"/>
      <c r="BF136" s="796"/>
      <c r="BG136" s="796"/>
      <c r="BH136" s="796"/>
      <c r="BI136" s="796"/>
      <c r="BJ136" s="796"/>
      <c r="BK136" s="796"/>
      <c r="BL136" s="796"/>
      <c r="BM136" s="796"/>
      <c r="BN136" s="796"/>
      <c r="BO136" s="796"/>
      <c r="BP136" s="796"/>
      <c r="BQ136" s="796"/>
    </row>
    <row r="137" spans="1:69" customFormat="1" ht="14">
      <c r="A137" s="796"/>
      <c r="B137" s="558">
        <v>92</v>
      </c>
      <c r="C137" s="558" t="s">
        <v>1401</v>
      </c>
      <c r="D137" s="822" t="s">
        <v>466</v>
      </c>
      <c r="E137" s="823"/>
      <c r="F137" s="377"/>
      <c r="G137" s="378" t="s">
        <v>202</v>
      </c>
      <c r="H137" s="820">
        <v>0.38550315482742192</v>
      </c>
      <c r="I137" s="379" t="str">
        <f t="shared" si="6"/>
        <v/>
      </c>
      <c r="J137" s="796"/>
      <c r="K137" s="377"/>
      <c r="L137" s="378" t="s">
        <v>202</v>
      </c>
      <c r="M137" s="820">
        <v>0.35785085562615693</v>
      </c>
      <c r="N137" s="379" t="str">
        <f t="shared" si="7"/>
        <v/>
      </c>
      <c r="O137" s="796"/>
      <c r="P137" s="377"/>
      <c r="Q137" s="378" t="s">
        <v>202</v>
      </c>
      <c r="R137" s="820">
        <v>0.3340151704735006</v>
      </c>
      <c r="S137" s="379" t="str">
        <f t="shared" si="8"/>
        <v/>
      </c>
      <c r="T137" s="796"/>
      <c r="U137" s="377"/>
      <c r="V137" s="378" t="s">
        <v>202</v>
      </c>
      <c r="W137" s="820">
        <v>0.31475631690815148</v>
      </c>
      <c r="X137" s="379" t="str">
        <f t="shared" si="9"/>
        <v/>
      </c>
      <c r="Y137" s="796"/>
      <c r="Z137" s="377"/>
      <c r="AA137" s="378" t="s">
        <v>202</v>
      </c>
      <c r="AB137" s="820">
        <v>0.2922505464277847</v>
      </c>
      <c r="AC137" s="379" t="str">
        <f t="shared" si="10"/>
        <v/>
      </c>
      <c r="AD137" s="796"/>
      <c r="AE137" s="377"/>
      <c r="AF137" s="378" t="s">
        <v>202</v>
      </c>
      <c r="AG137" s="820">
        <v>0.27663086378243457</v>
      </c>
      <c r="AH137" s="379" t="str">
        <f t="shared" si="11"/>
        <v/>
      </c>
      <c r="AI137" s="796"/>
      <c r="AJ137" s="796"/>
      <c r="AK137" s="796"/>
      <c r="AL137" s="796"/>
      <c r="AM137" s="796"/>
      <c r="AN137" s="796"/>
      <c r="AO137" s="796"/>
      <c r="AP137" s="796"/>
      <c r="AQ137" s="796"/>
      <c r="AR137" s="796"/>
      <c r="AS137" s="796"/>
      <c r="AT137" s="796"/>
      <c r="AU137" s="796"/>
      <c r="AV137" s="796"/>
      <c r="AW137" s="796"/>
      <c r="AX137" s="796"/>
      <c r="AY137" s="796"/>
      <c r="AZ137" s="796"/>
      <c r="BA137" s="796"/>
      <c r="BB137" s="796"/>
      <c r="BC137" s="796"/>
      <c r="BD137" s="796"/>
      <c r="BE137" s="796"/>
      <c r="BF137" s="796"/>
      <c r="BG137" s="796"/>
      <c r="BH137" s="796"/>
      <c r="BI137" s="796"/>
      <c r="BJ137" s="796"/>
      <c r="BK137" s="796"/>
      <c r="BL137" s="796"/>
      <c r="BM137" s="796"/>
      <c r="BN137" s="796"/>
      <c r="BO137" s="796"/>
      <c r="BP137" s="796"/>
      <c r="BQ137" s="796"/>
    </row>
    <row r="138" spans="1:69" customFormat="1" ht="14">
      <c r="A138" s="796"/>
      <c r="B138" s="558">
        <v>93</v>
      </c>
      <c r="C138" s="558" t="s">
        <v>1402</v>
      </c>
      <c r="D138" s="822" t="s">
        <v>467</v>
      </c>
      <c r="E138" s="823"/>
      <c r="F138" s="377"/>
      <c r="G138" s="378" t="s">
        <v>202</v>
      </c>
      <c r="H138" s="820">
        <v>0.42872355544168844</v>
      </c>
      <c r="I138" s="379" t="str">
        <f t="shared" si="6"/>
        <v/>
      </c>
      <c r="J138" s="796"/>
      <c r="K138" s="377"/>
      <c r="L138" s="378" t="s">
        <v>202</v>
      </c>
      <c r="M138" s="820">
        <v>0.40311295597187907</v>
      </c>
      <c r="N138" s="379" t="str">
        <f t="shared" si="7"/>
        <v/>
      </c>
      <c r="O138" s="796"/>
      <c r="P138" s="377"/>
      <c r="Q138" s="378" t="s">
        <v>202</v>
      </c>
      <c r="R138" s="820">
        <v>0.37807227105952079</v>
      </c>
      <c r="S138" s="379" t="str">
        <f t="shared" si="8"/>
        <v/>
      </c>
      <c r="T138" s="796"/>
      <c r="U138" s="377"/>
      <c r="V138" s="378" t="s">
        <v>202</v>
      </c>
      <c r="W138" s="820">
        <v>0.34830181681982247</v>
      </c>
      <c r="X138" s="379" t="str">
        <f t="shared" si="9"/>
        <v/>
      </c>
      <c r="Y138" s="796"/>
      <c r="Z138" s="377"/>
      <c r="AA138" s="378" t="s">
        <v>202</v>
      </c>
      <c r="AB138" s="820">
        <v>0.32168213286235364</v>
      </c>
      <c r="AC138" s="379" t="str">
        <f t="shared" si="10"/>
        <v/>
      </c>
      <c r="AD138" s="796"/>
      <c r="AE138" s="377"/>
      <c r="AF138" s="378" t="s">
        <v>202</v>
      </c>
      <c r="AG138" s="820">
        <v>0.31488904410420682</v>
      </c>
      <c r="AH138" s="379" t="str">
        <f t="shared" si="11"/>
        <v/>
      </c>
      <c r="AI138" s="796"/>
      <c r="AJ138" s="796"/>
      <c r="AK138" s="796"/>
      <c r="AL138" s="796"/>
      <c r="AM138" s="796"/>
      <c r="AN138" s="796"/>
      <c r="AO138" s="796"/>
      <c r="AP138" s="796"/>
      <c r="AQ138" s="796"/>
      <c r="AR138" s="796"/>
      <c r="AS138" s="796"/>
      <c r="AT138" s="796"/>
      <c r="AU138" s="796"/>
      <c r="AV138" s="796"/>
      <c r="AW138" s="796"/>
      <c r="AX138" s="796"/>
      <c r="AY138" s="796"/>
      <c r="AZ138" s="796"/>
      <c r="BA138" s="796"/>
      <c r="BB138" s="796"/>
      <c r="BC138" s="796"/>
      <c r="BD138" s="796"/>
      <c r="BE138" s="796"/>
      <c r="BF138" s="796"/>
      <c r="BG138" s="796"/>
      <c r="BH138" s="796"/>
      <c r="BI138" s="796"/>
      <c r="BJ138" s="796"/>
      <c r="BK138" s="796"/>
      <c r="BL138" s="796"/>
      <c r="BM138" s="796"/>
      <c r="BN138" s="796"/>
      <c r="BO138" s="796"/>
      <c r="BP138" s="796"/>
      <c r="BQ138" s="796"/>
    </row>
    <row r="139" spans="1:69" customFormat="1">
      <c r="A139" s="796"/>
      <c r="B139" s="534"/>
      <c r="C139" s="534"/>
      <c r="D139" s="534"/>
      <c r="E139" s="815"/>
      <c r="F139" s="381"/>
      <c r="G139" s="380"/>
      <c r="H139" s="824"/>
      <c r="I139" s="382">
        <f>SUM(I64:I138)</f>
        <v>0</v>
      </c>
      <c r="J139" s="796"/>
      <c r="K139" s="381"/>
      <c r="L139" s="380"/>
      <c r="M139" s="825"/>
      <c r="N139" s="382">
        <f>SUM(N64:N138)</f>
        <v>0</v>
      </c>
      <c r="O139" s="796"/>
      <c r="P139" s="381"/>
      <c r="Q139" s="380"/>
      <c r="R139" s="824">
        <v>4.0866894193256391E-2</v>
      </c>
      <c r="S139" s="382">
        <f>SUM(S64:S138)</f>
        <v>0</v>
      </c>
      <c r="T139" s="796"/>
      <c r="U139" s="381"/>
      <c r="V139" s="380"/>
      <c r="W139" s="824">
        <v>4.570207033396112E-2</v>
      </c>
      <c r="X139" s="382">
        <f>SUM(X64:X138)</f>
        <v>0</v>
      </c>
      <c r="Y139" s="796"/>
      <c r="Z139" s="381"/>
      <c r="AA139" s="380"/>
      <c r="AB139" s="824"/>
      <c r="AC139" s="382">
        <f>SUM(AC64:AC138)</f>
        <v>0</v>
      </c>
      <c r="AD139" s="796"/>
      <c r="AE139" s="381"/>
      <c r="AF139" s="380"/>
      <c r="AG139" s="824"/>
      <c r="AH139" s="382">
        <f>SUM(AH64:AH138)</f>
        <v>0</v>
      </c>
      <c r="AI139" s="796"/>
      <c r="AJ139" s="796"/>
      <c r="AK139" s="796"/>
      <c r="AL139" s="796"/>
      <c r="AM139" s="796"/>
      <c r="AN139" s="796"/>
      <c r="AO139" s="796"/>
      <c r="AP139" s="796"/>
      <c r="AQ139" s="796"/>
      <c r="AR139" s="796"/>
      <c r="AS139" s="796"/>
      <c r="AT139" s="796"/>
      <c r="AU139" s="796"/>
      <c r="AV139" s="796"/>
      <c r="AW139" s="796"/>
      <c r="AX139" s="796"/>
      <c r="AY139" s="796"/>
      <c r="AZ139" s="796"/>
      <c r="BA139" s="796"/>
      <c r="BB139" s="796"/>
      <c r="BC139" s="796"/>
      <c r="BD139" s="796"/>
      <c r="BE139" s="796"/>
      <c r="BF139" s="796"/>
      <c r="BG139" s="796"/>
      <c r="BH139" s="796"/>
      <c r="BI139" s="796"/>
      <c r="BJ139" s="796"/>
      <c r="BK139" s="796"/>
      <c r="BL139" s="796"/>
      <c r="BM139" s="796"/>
      <c r="BN139" s="796"/>
      <c r="BO139" s="796"/>
      <c r="BP139" s="796"/>
      <c r="BQ139" s="796"/>
    </row>
    <row r="140" spans="1:69">
      <c r="A140" s="956"/>
      <c r="B140" s="956"/>
      <c r="C140" s="956"/>
      <c r="D140" s="956"/>
      <c r="E140" s="815"/>
      <c r="F140" s="826"/>
      <c r="G140" s="827"/>
      <c r="H140" s="828"/>
      <c r="I140" s="829"/>
      <c r="J140" s="956"/>
      <c r="K140" s="826"/>
      <c r="L140" s="827"/>
      <c r="M140" s="830"/>
      <c r="N140" s="829"/>
      <c r="P140" s="826"/>
      <c r="Q140" s="827"/>
      <c r="R140" s="828"/>
      <c r="S140" s="829"/>
      <c r="U140" s="826"/>
      <c r="V140" s="827"/>
      <c r="W140" s="828"/>
      <c r="X140" s="829"/>
      <c r="Z140" s="826"/>
      <c r="AA140" s="827"/>
      <c r="AB140" s="828"/>
      <c r="AC140" s="829"/>
      <c r="AE140" s="826"/>
      <c r="AF140" s="827"/>
      <c r="AG140" s="828"/>
      <c r="AH140" s="829"/>
    </row>
    <row r="141" spans="1:69">
      <c r="A141" s="950" t="s">
        <v>224</v>
      </c>
      <c r="B141" s="1352" t="s">
        <v>1403</v>
      </c>
      <c r="C141" s="1352"/>
      <c r="D141" s="1352"/>
      <c r="E141" s="1352"/>
      <c r="F141" s="1352"/>
      <c r="G141" s="1352"/>
      <c r="H141" s="1352"/>
      <c r="I141" s="1352"/>
      <c r="J141" s="1352"/>
      <c r="K141" s="1352"/>
    </row>
    <row r="142" spans="1:69">
      <c r="A142" s="950"/>
      <c r="B142" s="1130" t="s">
        <v>401</v>
      </c>
      <c r="C142" s="1130"/>
      <c r="D142" s="1130"/>
      <c r="E142" s="1130"/>
      <c r="F142" s="1130"/>
      <c r="G142" s="1130"/>
      <c r="H142" s="1130"/>
      <c r="I142" s="956"/>
      <c r="J142" s="956"/>
      <c r="K142" s="956"/>
    </row>
    <row r="143" spans="1:69">
      <c r="A143" s="950"/>
      <c r="B143" s="1351" t="s">
        <v>1675</v>
      </c>
      <c r="C143" s="1351"/>
      <c r="D143" s="1351"/>
      <c r="E143" s="1351"/>
      <c r="F143" s="1351"/>
      <c r="G143" s="1351"/>
      <c r="H143" s="1351"/>
      <c r="I143" s="1351"/>
      <c r="J143" s="1351"/>
      <c r="K143" s="1351"/>
      <c r="L143" s="832"/>
      <c r="M143" s="831"/>
      <c r="O143" s="832"/>
      <c r="P143" s="832"/>
      <c r="Q143" s="832"/>
      <c r="R143" s="831"/>
      <c r="T143" s="832"/>
      <c r="U143" s="832"/>
      <c r="V143" s="832"/>
      <c r="W143" s="831"/>
      <c r="Y143" s="832"/>
      <c r="Z143" s="832"/>
      <c r="AA143" s="832"/>
      <c r="AB143" s="831"/>
      <c r="AD143" s="832"/>
      <c r="AE143" s="832"/>
      <c r="AF143" s="832"/>
      <c r="AG143" s="831"/>
    </row>
    <row r="144" spans="1:69">
      <c r="A144" s="950" t="s">
        <v>266</v>
      </c>
      <c r="B144" s="1349"/>
      <c r="C144" s="1349"/>
      <c r="D144" s="1349"/>
      <c r="E144" s="1349"/>
      <c r="F144" s="1349"/>
      <c r="G144" s="1349"/>
      <c r="H144" s="1349"/>
      <c r="I144" s="956"/>
      <c r="J144" s="956"/>
      <c r="K144" s="956"/>
    </row>
    <row r="145" spans="1:11">
      <c r="A145" s="833">
        <v>1</v>
      </c>
      <c r="B145" s="1350" t="s">
        <v>1404</v>
      </c>
      <c r="C145" s="1350"/>
      <c r="D145" s="1350"/>
      <c r="E145" s="1350"/>
      <c r="F145" s="1350"/>
      <c r="G145" s="1350"/>
      <c r="H145" s="1350"/>
      <c r="I145" s="1350"/>
      <c r="J145" s="1350"/>
      <c r="K145" s="1350"/>
    </row>
    <row r="146" spans="1:11" s="857" customFormat="1">
      <c r="A146" s="833"/>
      <c r="B146" s="1350"/>
      <c r="C146" s="1350"/>
      <c r="D146" s="1350"/>
      <c r="E146" s="1350"/>
      <c r="F146" s="1350"/>
      <c r="G146" s="1350"/>
      <c r="H146" s="1350"/>
      <c r="I146" s="1350"/>
      <c r="J146" s="1350"/>
      <c r="K146" s="1350"/>
    </row>
    <row r="147" spans="1:11">
      <c r="A147" s="833">
        <v>2</v>
      </c>
      <c r="B147" s="1348" t="s">
        <v>468</v>
      </c>
      <c r="C147" s="1348"/>
      <c r="D147" s="1348"/>
      <c r="E147" s="1348"/>
      <c r="F147" s="1348"/>
      <c r="G147" s="1348"/>
      <c r="H147" s="1348"/>
      <c r="I147" s="1348"/>
      <c r="J147" s="1348"/>
      <c r="K147" s="1348"/>
    </row>
    <row r="148" spans="1:11" s="857" customFormat="1">
      <c r="A148" s="833"/>
      <c r="B148" s="1348"/>
      <c r="C148" s="1348"/>
      <c r="D148" s="1348"/>
      <c r="E148" s="1348"/>
      <c r="F148" s="1348"/>
      <c r="G148" s="1348"/>
      <c r="H148" s="1348"/>
      <c r="I148" s="1348"/>
      <c r="J148" s="1348"/>
      <c r="K148" s="1348"/>
    </row>
    <row r="149" spans="1:11">
      <c r="A149" s="833">
        <v>3</v>
      </c>
      <c r="B149" s="1348" t="s">
        <v>1684</v>
      </c>
      <c r="C149" s="1348"/>
      <c r="D149" s="1348"/>
      <c r="E149" s="1348"/>
      <c r="F149" s="1348"/>
      <c r="G149" s="1348"/>
      <c r="H149" s="1348"/>
      <c r="I149" s="1348"/>
      <c r="J149" s="1348"/>
      <c r="K149" s="1348"/>
    </row>
    <row r="150" spans="1:11" s="857" customFormat="1">
      <c r="A150" s="833"/>
      <c r="B150" s="1348"/>
      <c r="C150" s="1348"/>
      <c r="D150" s="1348"/>
      <c r="E150" s="1348"/>
      <c r="F150" s="1348"/>
      <c r="G150" s="1348"/>
      <c r="H150" s="1348"/>
      <c r="I150" s="1348"/>
      <c r="J150" s="1348"/>
      <c r="K150" s="1348"/>
    </row>
    <row r="151" spans="1:11" s="857" customFormat="1">
      <c r="A151" s="833"/>
      <c r="B151" s="1348"/>
      <c r="C151" s="1348"/>
      <c r="D151" s="1348"/>
      <c r="E151" s="1348"/>
      <c r="F151" s="1348"/>
      <c r="G151" s="1348"/>
      <c r="H151" s="1348"/>
      <c r="I151" s="1348"/>
      <c r="J151" s="1348"/>
      <c r="K151" s="1348"/>
    </row>
    <row r="152" spans="1:11" s="857" customFormat="1">
      <c r="A152" s="833"/>
      <c r="B152" s="1348"/>
      <c r="C152" s="1348"/>
      <c r="D152" s="1348"/>
      <c r="E152" s="1348"/>
      <c r="F152" s="1348"/>
      <c r="G152" s="1348"/>
      <c r="H152" s="1348"/>
      <c r="I152" s="1348"/>
      <c r="J152" s="1348"/>
      <c r="K152" s="1348"/>
    </row>
    <row r="153" spans="1:11">
      <c r="A153" s="833">
        <v>4</v>
      </c>
      <c r="B153" s="1348" t="s">
        <v>469</v>
      </c>
      <c r="C153" s="1348"/>
      <c r="D153" s="1348"/>
      <c r="E153" s="1348"/>
      <c r="F153" s="1348"/>
      <c r="G153" s="1348"/>
      <c r="H153" s="1348"/>
      <c r="I153" s="1348"/>
      <c r="J153" s="1348"/>
      <c r="K153" s="1348"/>
    </row>
    <row r="154" spans="1:11">
      <c r="A154" s="833">
        <v>5</v>
      </c>
      <c r="B154" s="1057" t="s">
        <v>470</v>
      </c>
      <c r="C154" s="1057"/>
      <c r="D154" s="1057"/>
      <c r="E154" s="1057"/>
      <c r="F154" s="1057"/>
      <c r="G154" s="1057"/>
      <c r="H154" s="1057"/>
      <c r="I154" s="1057"/>
      <c r="J154" s="1057"/>
      <c r="K154" s="1057"/>
    </row>
    <row r="155" spans="1:11" s="857" customFormat="1">
      <c r="A155" s="833"/>
      <c r="B155" s="1057"/>
      <c r="C155" s="1057"/>
      <c r="D155" s="1057"/>
      <c r="E155" s="1057"/>
      <c r="F155" s="1057"/>
      <c r="G155" s="1057"/>
      <c r="H155" s="1057"/>
      <c r="I155" s="1057"/>
      <c r="J155" s="1057"/>
      <c r="K155" s="1057"/>
    </row>
    <row r="156" spans="1:11">
      <c r="A156" s="956"/>
      <c r="B156" s="1057"/>
      <c r="C156" s="1057"/>
      <c r="D156" s="1057"/>
      <c r="E156" s="1057"/>
      <c r="F156" s="1057"/>
      <c r="G156" s="1057"/>
      <c r="H156" s="1057"/>
      <c r="I156" s="1057"/>
      <c r="J156" s="1057"/>
      <c r="K156" s="1057"/>
    </row>
  </sheetData>
  <sheetProtection password="DD98" sheet="1" objects="1" scenarios="1"/>
  <mergeCells count="46">
    <mergeCell ref="B39:K39"/>
    <mergeCell ref="B21:K21"/>
    <mergeCell ref="B41:K41"/>
    <mergeCell ref="B57:K57"/>
    <mergeCell ref="B15:K15"/>
    <mergeCell ref="B29:K29"/>
    <mergeCell ref="B17:K17"/>
    <mergeCell ref="B23:K23"/>
    <mergeCell ref="B25:K25"/>
    <mergeCell ref="B43:K45"/>
    <mergeCell ref="B19:K19"/>
    <mergeCell ref="B38:K38"/>
    <mergeCell ref="B4:K4"/>
    <mergeCell ref="B8:K8"/>
    <mergeCell ref="B9:K9"/>
    <mergeCell ref="B11:K11"/>
    <mergeCell ref="B13:K13"/>
    <mergeCell ref="B6:K6"/>
    <mergeCell ref="B59:K59"/>
    <mergeCell ref="H61:I61"/>
    <mergeCell ref="M61:N61"/>
    <mergeCell ref="B52:K56"/>
    <mergeCell ref="B47:K47"/>
    <mergeCell ref="B50:K50"/>
    <mergeCell ref="L50:N50"/>
    <mergeCell ref="R61:S61"/>
    <mergeCell ref="W61:X61"/>
    <mergeCell ref="AB61:AC61"/>
    <mergeCell ref="AG61:AH61"/>
    <mergeCell ref="B141:K141"/>
    <mergeCell ref="B62:D62"/>
    <mergeCell ref="B153:K153"/>
    <mergeCell ref="B142:H142"/>
    <mergeCell ref="B144:H144"/>
    <mergeCell ref="B149:K152"/>
    <mergeCell ref="B154:K156"/>
    <mergeCell ref="B147:K148"/>
    <mergeCell ref="B145:K146"/>
    <mergeCell ref="B143:K143"/>
    <mergeCell ref="L27:N27"/>
    <mergeCell ref="B31:K31"/>
    <mergeCell ref="L31:N31"/>
    <mergeCell ref="B36:K36"/>
    <mergeCell ref="B34:K34"/>
    <mergeCell ref="B33:K33"/>
    <mergeCell ref="B27:K27"/>
  </mergeCells>
  <phoneticPr fontId="94" type="noConversion"/>
  <conditionalFormatting sqref="K71:K72">
    <cfRule type="cellIs" dxfId="5" priority="5" stopIfTrue="1" operator="notEqual">
      <formula>0</formula>
    </cfRule>
    <cfRule type="expression" dxfId="4" priority="6" stopIfTrue="1">
      <formula>ISNUMBER(#REF!)</formula>
    </cfRule>
  </conditionalFormatting>
  <conditionalFormatting sqref="K68:K69">
    <cfRule type="cellIs" dxfId="3" priority="3" stopIfTrue="1" operator="notEqual">
      <formula>0</formula>
    </cfRule>
    <cfRule type="expression" dxfId="2" priority="4" stopIfTrue="1">
      <formula>ISNUMBER(#REF!)</formula>
    </cfRule>
  </conditionalFormatting>
  <conditionalFormatting sqref="F64:F65 K64:K65 P64:P65 U64:U65 Z64:Z65 AE64:AE65">
    <cfRule type="cellIs" dxfId="1" priority="1" stopIfTrue="1" operator="notEqual">
      <formula>0</formula>
    </cfRule>
    <cfRule type="expression" dxfId="0" priority="2" stopIfTrue="1">
      <formula>ISNUMBER(#REF!)</formula>
    </cfRule>
  </conditionalFormatting>
  <hyperlinks>
    <hyperlink ref="B34" r:id="rId1"/>
    <hyperlink ref="B39" r:id="rId2"/>
    <hyperlink ref="B19" r:id="rId3"/>
    <hyperlink ref="B142" r:id="rId4"/>
    <hyperlink ref="B143" display="Defra (enviro.statistics@defra.gsi.gov.uk) is able to supply more detailed factors by the 6 Kyoto GHGs to complement those presented here."/>
    <hyperlink ref="B19:N19" display="http://www.defra.gov.uk/environment/economy/business-efficiency/reporting/"/>
    <hyperlink ref="B142:H142" r:id="rId5" display="http://www.censa.org.uk"/>
    <hyperlink ref="B19:K19" r:id="rId6" display="http://www.defra.gov.uk/environment/economy/business-efficiency/reporting/"/>
    <hyperlink ref="B143:K143" r:id="rId7" display="Defra (enviro.statistics@defra.gsi.gov.uk) is able to supply more detailed factors by the 6 Kyoto GHGs to complement those presented here."/>
  </hyperlinks>
  <pageMargins left="0.70866141732283472" right="0.70866141732283472" top="0.74803149606299213" bottom="0.74803149606299213" header="0.31496062992125984" footer="0.31496062992125984"/>
  <pageSetup paperSize="9" scale="45" fitToHeight="5" orientation="landscape"/>
  <headerFooter>
    <oddHeader>&amp;C2012 Guidelines to Defra / DECC's GHG Conversion Factors for Company Reporting</oddHeader>
    <oddFooter>Page &amp;P of &amp;N</oddFooter>
  </headerFooter>
  <rowBreaks count="1" manualBreakCount="1">
    <brk id="60" max="33" man="1"/>
  </rowBreaks>
  <legacyDrawing r:id="rId8"/>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showGridLines="0" showRowColHeaders="0" workbookViewId="0">
      <pane xSplit="1" ySplit="3" topLeftCell="B4" activePane="bottomRight" state="frozen"/>
      <selection pane="topRight"/>
      <selection pane="bottomLeft"/>
      <selection pane="bottomRight" activeCell="B4" sqref="B4:J6"/>
    </sheetView>
  </sheetViews>
  <sheetFormatPr baseColWidth="10" defaultColWidth="9.1640625" defaultRowHeight="12" x14ac:dyDescent="0"/>
  <cols>
    <col min="1" max="1" width="12.5" style="534" customWidth="1"/>
    <col min="2" max="2" width="50.6640625" style="534" customWidth="1"/>
    <col min="3" max="3" width="13.6640625" style="534" bestFit="1" customWidth="1"/>
    <col min="4" max="4" width="11.6640625" style="534" customWidth="1"/>
    <col min="5" max="6" width="10.6640625" style="534" customWidth="1"/>
    <col min="7" max="7" width="10.6640625" style="534" bestFit="1" customWidth="1"/>
    <col min="8" max="8" width="13.6640625" style="534" customWidth="1"/>
    <col min="9" max="9" width="11.1640625" style="534" bestFit="1" customWidth="1"/>
    <col min="10" max="10" width="6.6640625" style="534" bestFit="1" customWidth="1"/>
    <col min="11" max="11" width="1.6640625" style="534" customWidth="1"/>
    <col min="12" max="13" width="11.6640625" style="534" customWidth="1"/>
    <col min="14" max="15" width="9.6640625" style="534" customWidth="1"/>
    <col min="16" max="16" width="10.6640625" style="534" customWidth="1"/>
    <col min="17" max="17" width="9.6640625" style="534" customWidth="1"/>
    <col min="18" max="18" width="10.83203125" style="534" bestFit="1" customWidth="1"/>
    <col min="19" max="19" width="10.6640625" style="534" customWidth="1"/>
    <col min="20" max="20" width="1.6640625" style="534" customWidth="1"/>
    <col min="21" max="21" width="14.5" style="534" customWidth="1"/>
    <col min="22" max="22" width="2.6640625" style="534" customWidth="1"/>
    <col min="23" max="23" width="13.6640625" style="534" customWidth="1"/>
    <col min="24" max="24" width="14.6640625" style="534" customWidth="1"/>
    <col min="25" max="25" width="1.6640625" style="534" customWidth="1"/>
    <col min="26" max="16384" width="9.1640625" style="534"/>
  </cols>
  <sheetData>
    <row r="1" spans="1:10" ht="15">
      <c r="A1" s="805" t="s">
        <v>1518</v>
      </c>
      <c r="C1" s="535"/>
      <c r="D1" s="535"/>
      <c r="E1" s="535"/>
      <c r="F1" s="535"/>
    </row>
    <row r="2" spans="1:10">
      <c r="A2" s="36" t="s">
        <v>811</v>
      </c>
      <c r="B2" s="742">
        <v>41029</v>
      </c>
      <c r="E2" s="535"/>
      <c r="F2" s="535"/>
    </row>
    <row r="3" spans="1:10" s="33" customFormat="1" ht="9">
      <c r="E3" s="555"/>
      <c r="F3" s="555"/>
    </row>
    <row r="4" spans="1:10" ht="12.75" customHeight="1">
      <c r="A4" s="942"/>
      <c r="B4" s="1057" t="s">
        <v>1631</v>
      </c>
      <c r="C4" s="1292"/>
      <c r="D4" s="1292"/>
      <c r="E4" s="1292"/>
      <c r="F4" s="1292"/>
      <c r="G4" s="1292"/>
      <c r="H4" s="1292"/>
      <c r="I4" s="1292"/>
      <c r="J4" s="1292"/>
    </row>
    <row r="5" spans="1:10">
      <c r="B5" s="1118"/>
      <c r="C5" s="1292"/>
      <c r="D5" s="1292"/>
      <c r="E5" s="1292"/>
      <c r="F5" s="1292"/>
      <c r="G5" s="1292"/>
      <c r="H5" s="1292"/>
      <c r="I5" s="1292"/>
      <c r="J5" s="1292"/>
    </row>
    <row r="6" spans="1:10" s="214" customFormat="1" ht="5.25" customHeight="1">
      <c r="B6" s="1292"/>
      <c r="C6" s="1292"/>
      <c r="D6" s="1292"/>
      <c r="E6" s="1292"/>
      <c r="F6" s="1292"/>
      <c r="G6" s="1292"/>
      <c r="H6" s="1292"/>
      <c r="I6" s="1292"/>
      <c r="J6" s="1292"/>
    </row>
    <row r="7" spans="1:10" s="33" customFormat="1" ht="9">
      <c r="B7" s="1021"/>
      <c r="C7" s="1022"/>
      <c r="D7" s="1022"/>
      <c r="E7" s="1022"/>
      <c r="F7" s="1022"/>
      <c r="G7" s="1022"/>
      <c r="H7" s="553"/>
      <c r="I7" s="553"/>
      <c r="J7" s="553"/>
    </row>
    <row r="8" spans="1:10">
      <c r="B8" s="952" t="s">
        <v>500</v>
      </c>
      <c r="C8" s="946"/>
      <c r="D8" s="946"/>
      <c r="E8" s="946"/>
      <c r="F8" s="946"/>
      <c r="G8" s="946"/>
      <c r="H8" s="956"/>
      <c r="I8" s="956"/>
      <c r="J8" s="956"/>
    </row>
    <row r="9" spans="1:10" s="214" customFormat="1" ht="7">
      <c r="B9" s="1023"/>
      <c r="C9" s="1024"/>
      <c r="D9" s="1024"/>
      <c r="E9" s="1024"/>
      <c r="F9" s="1024"/>
      <c r="G9" s="1024"/>
      <c r="H9" s="574"/>
      <c r="I9" s="574"/>
      <c r="J9" s="574"/>
    </row>
    <row r="10" spans="1:10">
      <c r="A10" s="922"/>
      <c r="B10" s="1402" t="s">
        <v>1597</v>
      </c>
      <c r="C10" s="1402"/>
      <c r="D10" s="1402"/>
      <c r="E10" s="1402"/>
      <c r="F10" s="1402"/>
      <c r="G10" s="1402"/>
      <c r="H10" s="1402"/>
      <c r="I10" s="1402"/>
      <c r="J10" s="1402"/>
    </row>
    <row r="11" spans="1:10">
      <c r="A11" s="922"/>
      <c r="B11" s="1402"/>
      <c r="C11" s="1402"/>
      <c r="D11" s="1402"/>
      <c r="E11" s="1402"/>
      <c r="F11" s="1402"/>
      <c r="G11" s="1402"/>
      <c r="H11" s="1402"/>
      <c r="I11" s="1402"/>
      <c r="J11" s="1402"/>
    </row>
    <row r="12" spans="1:10">
      <c r="A12" s="922"/>
      <c r="B12" s="1402"/>
      <c r="C12" s="1402"/>
      <c r="D12" s="1402"/>
      <c r="E12" s="1402"/>
      <c r="F12" s="1402"/>
      <c r="G12" s="1402"/>
      <c r="H12" s="1402"/>
      <c r="I12" s="1402"/>
      <c r="J12" s="1402"/>
    </row>
    <row r="13" spans="1:10">
      <c r="A13" s="922"/>
      <c r="B13" s="1402"/>
      <c r="C13" s="1402"/>
      <c r="D13" s="1402"/>
      <c r="E13" s="1402"/>
      <c r="F13" s="1402"/>
      <c r="G13" s="1402"/>
      <c r="H13" s="1402"/>
      <c r="I13" s="1402"/>
      <c r="J13" s="1402"/>
    </row>
    <row r="14" spans="1:10" s="214" customFormat="1" ht="7">
      <c r="A14" s="574"/>
      <c r="B14" s="1023"/>
      <c r="C14" s="1024"/>
      <c r="D14" s="1024"/>
      <c r="E14" s="1024"/>
      <c r="F14" s="1024"/>
      <c r="G14" s="1024"/>
      <c r="H14" s="574"/>
      <c r="I14" s="574"/>
      <c r="J14" s="574"/>
    </row>
    <row r="15" spans="1:10">
      <c r="A15" s="922"/>
      <c r="B15" s="1402" t="s">
        <v>1543</v>
      </c>
      <c r="C15" s="1402"/>
      <c r="D15" s="1402"/>
      <c r="E15" s="1402"/>
      <c r="F15" s="1402"/>
      <c r="G15" s="1402"/>
      <c r="H15" s="1402"/>
      <c r="I15" s="1402"/>
      <c r="J15" s="1402"/>
    </row>
    <row r="16" spans="1:10" s="214" customFormat="1" ht="7">
      <c r="A16" s="574"/>
      <c r="B16" s="1023"/>
      <c r="C16" s="1024"/>
      <c r="D16" s="1024"/>
      <c r="E16" s="1024"/>
      <c r="F16" s="1024"/>
      <c r="G16" s="1024"/>
      <c r="H16" s="574"/>
      <c r="I16" s="574"/>
      <c r="J16" s="574"/>
    </row>
    <row r="17" spans="1:10">
      <c r="A17" s="922"/>
      <c r="B17" s="1059" t="s">
        <v>43</v>
      </c>
      <c r="C17" s="1059"/>
      <c r="D17" s="947"/>
      <c r="E17" s="947"/>
      <c r="F17" s="947"/>
      <c r="G17" s="947"/>
      <c r="H17" s="956"/>
      <c r="I17" s="956"/>
      <c r="J17" s="956"/>
    </row>
    <row r="18" spans="1:10" s="33" customFormat="1" ht="9">
      <c r="A18" s="553"/>
      <c r="B18" s="801"/>
      <c r="C18" s="801"/>
      <c r="D18" s="801"/>
      <c r="E18" s="801"/>
      <c r="F18" s="801"/>
      <c r="G18" s="801"/>
      <c r="H18" s="553"/>
      <c r="I18" s="553"/>
      <c r="J18" s="553"/>
    </row>
    <row r="19" spans="1:10">
      <c r="A19" s="922"/>
      <c r="B19" s="1406" t="s">
        <v>1544</v>
      </c>
      <c r="C19" s="1081"/>
      <c r="D19" s="1081"/>
      <c r="E19" s="1081"/>
      <c r="F19" s="1081"/>
      <c r="G19" s="1081"/>
      <c r="H19" s="1081"/>
      <c r="I19" s="1081"/>
      <c r="J19" s="1081"/>
    </row>
    <row r="20" spans="1:10">
      <c r="A20" s="922"/>
      <c r="B20" s="1081"/>
      <c r="C20" s="1081"/>
      <c r="D20" s="1081"/>
      <c r="E20" s="1081"/>
      <c r="F20" s="1081"/>
      <c r="G20" s="1081"/>
      <c r="H20" s="1081"/>
      <c r="I20" s="1081"/>
      <c r="J20" s="1081"/>
    </row>
    <row r="21" spans="1:10" s="33" customFormat="1" ht="9">
      <c r="A21" s="553"/>
      <c r="B21" s="1039"/>
      <c r="C21" s="1039"/>
      <c r="D21" s="1039"/>
      <c r="E21" s="1039"/>
      <c r="F21" s="1039"/>
      <c r="G21" s="1039"/>
      <c r="H21" s="1039"/>
      <c r="I21" s="1039"/>
      <c r="J21" s="1039"/>
    </row>
    <row r="22" spans="1:10">
      <c r="A22" s="922"/>
      <c r="B22" s="1081" t="s">
        <v>1600</v>
      </c>
      <c r="C22" s="1081"/>
      <c r="D22" s="1081"/>
      <c r="E22" s="1081"/>
      <c r="F22" s="1081"/>
      <c r="G22" s="1081"/>
      <c r="H22" s="1081"/>
      <c r="I22" s="1081"/>
      <c r="J22" s="1081"/>
    </row>
    <row r="23" spans="1:10">
      <c r="A23" s="922"/>
      <c r="B23" s="1081"/>
      <c r="C23" s="1081"/>
      <c r="D23" s="1081"/>
      <c r="E23" s="1081"/>
      <c r="F23" s="1081"/>
      <c r="G23" s="1081"/>
      <c r="H23" s="1081"/>
      <c r="I23" s="1081"/>
      <c r="J23" s="1081"/>
    </row>
    <row r="24" spans="1:10">
      <c r="A24" s="922"/>
      <c r="B24" s="1081"/>
      <c r="C24" s="1081"/>
      <c r="D24" s="1081"/>
      <c r="E24" s="1081"/>
      <c r="F24" s="1081"/>
      <c r="G24" s="1081"/>
      <c r="H24" s="1081"/>
      <c r="I24" s="1081"/>
      <c r="J24" s="1081"/>
    </row>
    <row r="25" spans="1:10">
      <c r="A25" s="932"/>
      <c r="B25" s="1081"/>
      <c r="C25" s="1081"/>
      <c r="D25" s="1081"/>
      <c r="E25" s="1081"/>
      <c r="F25" s="1081"/>
      <c r="G25" s="1081"/>
      <c r="H25" s="1081"/>
      <c r="I25" s="1081"/>
      <c r="J25" s="1081"/>
    </row>
    <row r="26" spans="1:10" s="44" customFormat="1" ht="8">
      <c r="A26" s="804"/>
      <c r="B26" s="1081"/>
      <c r="C26" s="1081"/>
      <c r="D26" s="1081"/>
      <c r="E26" s="1081"/>
      <c r="F26" s="1081"/>
      <c r="G26" s="1081"/>
      <c r="H26" s="1081"/>
      <c r="I26" s="1081"/>
      <c r="J26" s="1081"/>
    </row>
    <row r="27" spans="1:10" s="33" customFormat="1" ht="9">
      <c r="B27" s="801"/>
      <c r="C27" s="801"/>
      <c r="D27" s="801"/>
      <c r="E27" s="801"/>
      <c r="F27" s="801"/>
      <c r="G27" s="801"/>
      <c r="H27" s="553"/>
      <c r="I27" s="553"/>
      <c r="J27" s="553"/>
    </row>
    <row r="28" spans="1:10" ht="12.75" customHeight="1">
      <c r="B28" s="1402" t="s">
        <v>1598</v>
      </c>
      <c r="C28" s="1402"/>
      <c r="D28" s="1402"/>
      <c r="E28" s="1402"/>
      <c r="F28" s="1402"/>
      <c r="G28" s="1402"/>
      <c r="H28" s="1402"/>
      <c r="I28" s="1402"/>
      <c r="J28" s="1402"/>
    </row>
    <row r="29" spans="1:10" ht="12.75" customHeight="1">
      <c r="B29" s="1402"/>
      <c r="C29" s="1402"/>
      <c r="D29" s="1402"/>
      <c r="E29" s="1402"/>
      <c r="F29" s="1402"/>
      <c r="G29" s="1402"/>
      <c r="H29" s="1402"/>
      <c r="I29" s="1402"/>
      <c r="J29" s="1402"/>
    </row>
    <row r="30" spans="1:10" ht="12.75" customHeight="1">
      <c r="B30" s="1402"/>
      <c r="C30" s="1402"/>
      <c r="D30" s="1402"/>
      <c r="E30" s="1402"/>
      <c r="F30" s="1402"/>
      <c r="G30" s="1402"/>
      <c r="H30" s="1402"/>
      <c r="I30" s="1402"/>
      <c r="J30" s="1402"/>
    </row>
    <row r="31" spans="1:10" ht="12.75" customHeight="1">
      <c r="B31" s="1402"/>
      <c r="C31" s="1402"/>
      <c r="D31" s="1402"/>
      <c r="E31" s="1402"/>
      <c r="F31" s="1402"/>
      <c r="G31" s="1402"/>
      <c r="H31" s="1402"/>
      <c r="I31" s="1402"/>
      <c r="J31" s="1402"/>
    </row>
    <row r="32" spans="1:10" ht="12.75" customHeight="1">
      <c r="B32" s="1402"/>
      <c r="C32" s="1402"/>
      <c r="D32" s="1402"/>
      <c r="E32" s="1402"/>
      <c r="F32" s="1402"/>
      <c r="G32" s="1402"/>
      <c r="H32" s="1402"/>
      <c r="I32" s="1402"/>
      <c r="J32" s="1402"/>
    </row>
    <row r="33" spans="2:10" s="302" customFormat="1" ht="9">
      <c r="B33" s="1040"/>
      <c r="C33" s="1040"/>
      <c r="D33" s="1040"/>
      <c r="E33" s="1040"/>
      <c r="F33" s="1040"/>
      <c r="G33" s="1040"/>
      <c r="H33" s="923"/>
      <c r="I33" s="923"/>
      <c r="J33" s="923"/>
    </row>
    <row r="34" spans="2:10">
      <c r="B34" s="1131" t="s">
        <v>43</v>
      </c>
      <c r="C34" s="1131"/>
      <c r="D34" s="953"/>
      <c r="E34" s="953"/>
      <c r="F34" s="953"/>
      <c r="G34" s="953"/>
      <c r="H34" s="956"/>
      <c r="I34" s="956"/>
      <c r="J34" s="956"/>
    </row>
    <row r="35" spans="2:10" s="302" customFormat="1" ht="9">
      <c r="B35" s="1040"/>
      <c r="C35" s="1040"/>
      <c r="D35" s="1040"/>
      <c r="E35" s="1040"/>
      <c r="F35" s="1040"/>
      <c r="G35" s="1040"/>
      <c r="H35" s="923"/>
      <c r="I35" s="923"/>
      <c r="J35" s="923"/>
    </row>
    <row r="36" spans="2:10">
      <c r="B36" s="1396" t="s">
        <v>179</v>
      </c>
      <c r="C36" s="1396"/>
      <c r="D36" s="1396"/>
      <c r="E36" s="1396"/>
      <c r="F36" s="1396"/>
      <c r="G36" s="1396"/>
      <c r="H36" s="1396"/>
      <c r="I36" s="1396"/>
      <c r="J36" s="1396"/>
    </row>
    <row r="37" spans="2:10">
      <c r="B37" s="1396"/>
      <c r="C37" s="1396"/>
      <c r="D37" s="1396"/>
      <c r="E37" s="1396"/>
      <c r="F37" s="1396"/>
      <c r="G37" s="1396"/>
      <c r="H37" s="1396"/>
      <c r="I37" s="1396"/>
      <c r="J37" s="1396"/>
    </row>
    <row r="38" spans="2:10" s="302" customFormat="1" ht="9">
      <c r="B38" s="1040"/>
      <c r="C38" s="1040"/>
      <c r="D38" s="1040"/>
      <c r="E38" s="1040"/>
      <c r="F38" s="1040"/>
      <c r="G38" s="1040"/>
      <c r="H38" s="923"/>
      <c r="I38" s="923"/>
      <c r="J38" s="923"/>
    </row>
    <row r="39" spans="2:10">
      <c r="B39" s="1394" t="s">
        <v>1607</v>
      </c>
      <c r="C39" s="1395"/>
      <c r="D39" s="1395"/>
      <c r="E39" s="1395"/>
      <c r="F39" s="1395"/>
      <c r="G39" s="1395"/>
      <c r="H39" s="1395"/>
      <c r="I39" s="1395"/>
      <c r="J39" s="1395"/>
    </row>
    <row r="40" spans="2:10" s="302" customFormat="1" ht="9">
      <c r="B40" s="1040"/>
      <c r="C40" s="1040"/>
      <c r="D40" s="1040"/>
      <c r="E40" s="1040"/>
      <c r="F40" s="1040"/>
      <c r="G40" s="1040"/>
      <c r="H40" s="923"/>
      <c r="I40" s="923"/>
      <c r="J40" s="923"/>
    </row>
    <row r="41" spans="2:10">
      <c r="B41" s="1396" t="s">
        <v>180</v>
      </c>
      <c r="C41" s="1396"/>
      <c r="D41" s="1396"/>
      <c r="E41" s="1396"/>
      <c r="F41" s="1396"/>
      <c r="G41" s="1396"/>
      <c r="H41" s="1396"/>
      <c r="I41" s="1396"/>
      <c r="J41" s="1396"/>
    </row>
    <row r="42" spans="2:10">
      <c r="B42" s="1396"/>
      <c r="C42" s="1396"/>
      <c r="D42" s="1396"/>
      <c r="E42" s="1396"/>
      <c r="F42" s="1396"/>
      <c r="G42" s="1396"/>
      <c r="H42" s="1396"/>
      <c r="I42" s="1396"/>
      <c r="J42" s="1396"/>
    </row>
    <row r="43" spans="2:10" s="302" customFormat="1" ht="9">
      <c r="B43" s="1040"/>
      <c r="C43" s="1040"/>
      <c r="D43" s="1040"/>
      <c r="E43" s="1040"/>
      <c r="F43" s="1040"/>
      <c r="G43" s="1040"/>
      <c r="H43" s="923"/>
      <c r="I43" s="923"/>
      <c r="J43" s="923"/>
    </row>
    <row r="44" spans="2:10">
      <c r="B44" s="1395" t="s">
        <v>44</v>
      </c>
      <c r="C44" s="1395"/>
      <c r="D44" s="1395"/>
      <c r="E44" s="1395"/>
      <c r="F44" s="1395"/>
      <c r="G44" s="1395"/>
      <c r="H44" s="1395"/>
      <c r="I44" s="1395"/>
      <c r="J44" s="1395"/>
    </row>
    <row r="45" spans="2:10">
      <c r="B45" s="953"/>
      <c r="C45" s="953"/>
      <c r="D45" s="953"/>
      <c r="E45" s="953"/>
      <c r="F45" s="953"/>
      <c r="G45" s="953"/>
      <c r="H45" s="956"/>
      <c r="I45" s="956"/>
      <c r="J45" s="956"/>
    </row>
    <row r="46" spans="2:10" ht="12.75" customHeight="1">
      <c r="B46" s="1041" t="s">
        <v>1609</v>
      </c>
      <c r="C46" s="953"/>
      <c r="D46" s="953"/>
      <c r="E46" s="953"/>
      <c r="F46" s="953"/>
      <c r="G46" s="953"/>
      <c r="H46" s="956"/>
      <c r="I46" s="956"/>
      <c r="J46" s="956"/>
    </row>
    <row r="47" spans="2:10" s="302" customFormat="1" ht="9">
      <c r="B47" s="1040"/>
      <c r="C47" s="1040"/>
      <c r="D47" s="1040"/>
      <c r="E47" s="1040"/>
      <c r="F47" s="1040"/>
      <c r="G47" s="1040"/>
      <c r="H47" s="923"/>
      <c r="I47" s="923"/>
      <c r="J47" s="923"/>
    </row>
    <row r="48" spans="2:10">
      <c r="B48" s="1395" t="s">
        <v>181</v>
      </c>
      <c r="C48" s="1395"/>
      <c r="D48" s="1395"/>
      <c r="E48" s="1395"/>
      <c r="F48" s="1395"/>
      <c r="G48" s="1395"/>
      <c r="H48" s="1395"/>
      <c r="I48" s="1395"/>
      <c r="J48" s="1395"/>
    </row>
    <row r="49" spans="2:10" s="302" customFormat="1" ht="9">
      <c r="B49" s="1040"/>
      <c r="C49" s="1040"/>
      <c r="D49" s="1040"/>
      <c r="E49" s="1040"/>
      <c r="F49" s="1040"/>
      <c r="G49" s="1040"/>
      <c r="H49" s="923"/>
      <c r="I49" s="923"/>
      <c r="J49" s="923"/>
    </row>
    <row r="50" spans="2:10">
      <c r="B50" s="1394" t="s">
        <v>1608</v>
      </c>
      <c r="C50" s="1395"/>
      <c r="D50" s="1395"/>
      <c r="E50" s="1395"/>
      <c r="F50" s="1395"/>
      <c r="G50" s="1395"/>
      <c r="H50" s="1395"/>
      <c r="I50" s="1395"/>
      <c r="J50" s="1395"/>
    </row>
    <row r="51" spans="2:10">
      <c r="B51" s="1395"/>
      <c r="C51" s="1395"/>
      <c r="D51" s="1395"/>
      <c r="E51" s="1395"/>
      <c r="F51" s="1395"/>
      <c r="G51" s="1395"/>
      <c r="H51" s="1395"/>
      <c r="I51" s="1395"/>
      <c r="J51" s="1395"/>
    </row>
    <row r="52" spans="2:10" s="302" customFormat="1" ht="9">
      <c r="B52" s="1040"/>
      <c r="C52" s="1040"/>
      <c r="D52" s="1040"/>
      <c r="E52" s="1040"/>
      <c r="F52" s="1040"/>
      <c r="G52" s="1040"/>
      <c r="H52" s="923"/>
      <c r="I52" s="923"/>
      <c r="J52" s="923"/>
    </row>
    <row r="53" spans="2:10">
      <c r="B53" s="1395" t="s">
        <v>130</v>
      </c>
      <c r="C53" s="1395"/>
      <c r="D53" s="1395"/>
      <c r="E53" s="1395"/>
      <c r="F53" s="1395"/>
      <c r="G53" s="1395"/>
      <c r="H53" s="1395"/>
      <c r="I53" s="1395"/>
      <c r="J53" s="1395"/>
    </row>
    <row r="54" spans="2:10">
      <c r="B54" s="1395"/>
      <c r="C54" s="1395"/>
      <c r="D54" s="1395"/>
      <c r="E54" s="1395"/>
      <c r="F54" s="1395"/>
      <c r="G54" s="1395"/>
      <c r="H54" s="1395"/>
      <c r="I54" s="1395"/>
      <c r="J54" s="1395"/>
    </row>
    <row r="55" spans="2:10">
      <c r="B55" s="1395"/>
      <c r="C55" s="1395"/>
      <c r="D55" s="1395"/>
      <c r="E55" s="1395"/>
      <c r="F55" s="1395"/>
      <c r="G55" s="1395"/>
      <c r="H55" s="1395"/>
      <c r="I55" s="1395"/>
      <c r="J55" s="1395"/>
    </row>
    <row r="56" spans="2:10">
      <c r="B56" s="1042"/>
      <c r="C56" s="1042"/>
      <c r="D56" s="1042"/>
      <c r="E56" s="1042"/>
      <c r="F56" s="1042"/>
      <c r="G56" s="1042"/>
      <c r="H56" s="1042"/>
      <c r="I56" s="1042"/>
      <c r="J56" s="956"/>
    </row>
    <row r="57" spans="2:10">
      <c r="B57" s="1339" t="s">
        <v>1599</v>
      </c>
      <c r="C57" s="1339"/>
      <c r="D57" s="1339"/>
      <c r="E57" s="1339"/>
      <c r="F57" s="1339"/>
      <c r="G57" s="1339"/>
      <c r="H57" s="1339"/>
      <c r="I57" s="1339"/>
      <c r="J57" s="1339"/>
    </row>
    <row r="58" spans="2:10">
      <c r="B58" s="1339"/>
      <c r="C58" s="1339"/>
      <c r="D58" s="1339"/>
      <c r="E58" s="1339"/>
      <c r="F58" s="1339"/>
      <c r="G58" s="1339"/>
      <c r="H58" s="1339"/>
      <c r="I58" s="1339"/>
      <c r="J58" s="1339"/>
    </row>
    <row r="59" spans="2:10">
      <c r="B59" s="1339"/>
      <c r="C59" s="1339"/>
      <c r="D59" s="1339"/>
      <c r="E59" s="1339"/>
      <c r="F59" s="1339"/>
      <c r="G59" s="1339"/>
      <c r="H59" s="1339"/>
      <c r="I59" s="1339"/>
      <c r="J59" s="1339"/>
    </row>
    <row r="60" spans="2:10">
      <c r="B60" s="1339"/>
      <c r="C60" s="1339"/>
      <c r="D60" s="1339"/>
      <c r="E60" s="1339"/>
      <c r="F60" s="1339"/>
      <c r="G60" s="1339"/>
      <c r="H60" s="1339"/>
      <c r="I60" s="1339"/>
      <c r="J60" s="1339"/>
    </row>
    <row r="61" spans="2:10" s="44" customFormat="1" ht="8">
      <c r="B61" s="1339"/>
      <c r="C61" s="1339"/>
      <c r="D61" s="1339"/>
      <c r="E61" s="1339"/>
      <c r="F61" s="1339"/>
      <c r="G61" s="1339"/>
      <c r="H61" s="1339"/>
      <c r="I61" s="1339"/>
      <c r="J61" s="1339"/>
    </row>
    <row r="62" spans="2:10" s="44" customFormat="1" ht="8">
      <c r="B62" s="1043"/>
      <c r="C62" s="1043"/>
      <c r="D62" s="1043"/>
      <c r="E62" s="1043"/>
      <c r="F62" s="1043"/>
      <c r="G62" s="1043"/>
      <c r="H62" s="804"/>
      <c r="I62" s="804"/>
      <c r="J62" s="804"/>
    </row>
    <row r="63" spans="2:10" ht="12.75" customHeight="1">
      <c r="B63" s="1073" t="s">
        <v>1545</v>
      </c>
      <c r="C63" s="1073"/>
      <c r="D63" s="1073"/>
      <c r="E63" s="1073"/>
      <c r="F63" s="1073"/>
      <c r="G63" s="1073"/>
      <c r="H63" s="1073"/>
      <c r="I63" s="1073"/>
      <c r="J63" s="1073"/>
    </row>
    <row r="64" spans="2:10" s="33" customFormat="1" ht="9">
      <c r="B64" s="801"/>
      <c r="C64" s="801"/>
      <c r="D64" s="801"/>
      <c r="E64" s="801"/>
      <c r="F64" s="801"/>
      <c r="G64" s="801"/>
      <c r="H64" s="553"/>
      <c r="I64" s="553"/>
      <c r="J64" s="553"/>
    </row>
    <row r="65" spans="1:10">
      <c r="B65" s="952" t="s">
        <v>131</v>
      </c>
      <c r="C65" s="953"/>
      <c r="D65" s="953"/>
      <c r="E65" s="953"/>
      <c r="F65" s="953"/>
      <c r="G65" s="953"/>
      <c r="H65" s="956"/>
      <c r="I65" s="956"/>
      <c r="J65" s="956"/>
    </row>
    <row r="66" spans="1:10" s="214" customFormat="1" ht="7">
      <c r="B66" s="1001"/>
      <c r="C66" s="1001"/>
      <c r="D66" s="1001"/>
      <c r="E66" s="1001"/>
      <c r="F66" s="1001"/>
      <c r="G66" s="1001"/>
      <c r="H66" s="574"/>
      <c r="I66" s="574"/>
      <c r="J66" s="574"/>
    </row>
    <row r="67" spans="1:10" ht="12.75" customHeight="1">
      <c r="A67" s="922"/>
      <c r="B67" s="1059" t="s">
        <v>1601</v>
      </c>
      <c r="C67" s="1059"/>
      <c r="D67" s="1059"/>
      <c r="E67" s="1059"/>
      <c r="F67" s="1059"/>
      <c r="G67" s="1059"/>
      <c r="H67" s="1059"/>
      <c r="I67" s="1059"/>
      <c r="J67" s="1059"/>
    </row>
    <row r="68" spans="1:10">
      <c r="A68" s="922"/>
      <c r="B68" s="1059"/>
      <c r="C68" s="1059"/>
      <c r="D68" s="1059"/>
      <c r="E68" s="1059"/>
      <c r="F68" s="1059"/>
      <c r="G68" s="1059"/>
      <c r="H68" s="1059"/>
      <c r="I68" s="1059"/>
      <c r="J68" s="1059"/>
    </row>
    <row r="69" spans="1:10">
      <c r="A69" s="932"/>
      <c r="B69" s="1059"/>
      <c r="C69" s="1059"/>
      <c r="D69" s="1059"/>
      <c r="E69" s="1059"/>
      <c r="F69" s="1059"/>
      <c r="G69" s="1059"/>
      <c r="H69" s="1059"/>
      <c r="I69" s="1059"/>
      <c r="J69" s="1059"/>
    </row>
    <row r="70" spans="1:10" s="302" customFormat="1" ht="9">
      <c r="A70" s="923"/>
      <c r="B70" s="1040"/>
      <c r="C70" s="1040"/>
      <c r="D70" s="1040"/>
      <c r="E70" s="1040"/>
      <c r="F70" s="1040"/>
      <c r="G70" s="1040"/>
      <c r="H70" s="923"/>
      <c r="I70" s="923"/>
      <c r="J70" s="923"/>
    </row>
    <row r="71" spans="1:10" s="208" customFormat="1" ht="12.75" customHeight="1">
      <c r="A71" s="921"/>
      <c r="B71" s="1059" t="s">
        <v>1602</v>
      </c>
      <c r="C71" s="1059"/>
      <c r="D71" s="1059"/>
      <c r="E71" s="1059"/>
      <c r="F71" s="1059"/>
      <c r="G71" s="1059"/>
      <c r="H71" s="1059"/>
      <c r="I71" s="1059"/>
      <c r="J71" s="1059"/>
    </row>
    <row r="72" spans="1:10" s="208" customFormat="1">
      <c r="A72" s="921"/>
      <c r="B72" s="1059"/>
      <c r="C72" s="1059"/>
      <c r="D72" s="1059"/>
      <c r="E72" s="1059"/>
      <c r="F72" s="1059"/>
      <c r="G72" s="1059"/>
      <c r="H72" s="1059"/>
      <c r="I72" s="1059"/>
      <c r="J72" s="1059"/>
    </row>
    <row r="73" spans="1:10" s="921" customFormat="1">
      <c r="A73" s="931"/>
      <c r="B73" s="1059"/>
      <c r="C73" s="1059"/>
      <c r="D73" s="1059"/>
      <c r="E73" s="1059"/>
      <c r="F73" s="1059"/>
      <c r="G73" s="1059"/>
      <c r="H73" s="1059"/>
      <c r="I73" s="1059"/>
      <c r="J73" s="1059"/>
    </row>
    <row r="74" spans="1:10" s="208" customFormat="1">
      <c r="A74" s="921"/>
      <c r="B74" s="1059"/>
      <c r="C74" s="1059"/>
      <c r="D74" s="1059"/>
      <c r="E74" s="1059"/>
      <c r="F74" s="1059"/>
      <c r="G74" s="1059"/>
      <c r="H74" s="1059"/>
      <c r="I74" s="1059"/>
      <c r="J74" s="1059"/>
    </row>
    <row r="75" spans="1:10" s="33" customFormat="1" ht="9">
      <c r="A75" s="553"/>
      <c r="B75" s="1400"/>
      <c r="C75" s="1401"/>
      <c r="D75" s="1401"/>
      <c r="E75" s="1401"/>
      <c r="F75" s="1401"/>
      <c r="G75" s="1401"/>
      <c r="H75" s="1401"/>
      <c r="I75" s="1401"/>
      <c r="J75" s="553"/>
    </row>
    <row r="76" spans="1:10" s="208" customFormat="1">
      <c r="A76" s="921"/>
      <c r="B76" s="952" t="s">
        <v>1530</v>
      </c>
      <c r="C76" s="1044"/>
      <c r="D76" s="1044"/>
      <c r="E76" s="1044"/>
      <c r="F76" s="1044"/>
      <c r="G76" s="1044"/>
      <c r="H76" s="1044"/>
      <c r="I76" s="1044"/>
      <c r="J76" s="955"/>
    </row>
    <row r="77" spans="1:10" s="214" customFormat="1" ht="7">
      <c r="A77" s="574"/>
      <c r="B77" s="1001"/>
      <c r="C77" s="1001"/>
      <c r="D77" s="1001"/>
      <c r="E77" s="1001"/>
      <c r="F77" s="1001"/>
      <c r="G77" s="1001"/>
      <c r="H77" s="574"/>
      <c r="I77" s="574"/>
      <c r="J77" s="574"/>
    </row>
    <row r="78" spans="1:10" s="208" customFormat="1" ht="12.75" customHeight="1">
      <c r="A78" s="941"/>
      <c r="B78" s="1221" t="s">
        <v>1632</v>
      </c>
      <c r="C78" s="1397"/>
      <c r="D78" s="1397"/>
      <c r="E78" s="1397"/>
      <c r="F78" s="1397"/>
      <c r="G78" s="1397"/>
      <c r="H78" s="1397"/>
      <c r="I78" s="1397"/>
      <c r="J78" s="1397"/>
    </row>
    <row r="79" spans="1:10" s="208" customFormat="1">
      <c r="A79" s="921"/>
      <c r="B79" s="1221"/>
      <c r="C79" s="1397"/>
      <c r="D79" s="1397"/>
      <c r="E79" s="1397"/>
      <c r="F79" s="1397"/>
      <c r="G79" s="1397"/>
      <c r="H79" s="1397"/>
      <c r="I79" s="1397"/>
      <c r="J79" s="1397"/>
    </row>
    <row r="80" spans="1:10" s="208" customFormat="1">
      <c r="A80" s="921"/>
      <c r="B80" s="1221"/>
      <c r="C80" s="1397"/>
      <c r="D80" s="1397"/>
      <c r="E80" s="1397"/>
      <c r="F80" s="1397"/>
      <c r="G80" s="1397"/>
      <c r="H80" s="1397"/>
      <c r="I80" s="1397"/>
      <c r="J80" s="1397"/>
    </row>
    <row r="81" spans="1:10" s="931" customFormat="1">
      <c r="A81" s="933"/>
      <c r="B81" s="1221"/>
      <c r="C81" s="1397"/>
      <c r="D81" s="1397"/>
      <c r="E81" s="1397"/>
      <c r="F81" s="1397"/>
      <c r="G81" s="1397"/>
      <c r="H81" s="1397"/>
      <c r="I81" s="1397"/>
      <c r="J81" s="1397"/>
    </row>
    <row r="82" spans="1:10" s="208" customFormat="1">
      <c r="A82" s="921"/>
      <c r="B82" s="1221"/>
      <c r="C82" s="1397"/>
      <c r="D82" s="1397"/>
      <c r="E82" s="1397"/>
      <c r="F82" s="1397"/>
      <c r="G82" s="1397"/>
      <c r="H82" s="1397"/>
      <c r="I82" s="1397"/>
      <c r="J82" s="1397"/>
    </row>
    <row r="83" spans="1:10" s="214" customFormat="1" ht="7">
      <c r="A83" s="574"/>
      <c r="B83" s="574"/>
      <c r="C83" s="574"/>
      <c r="D83" s="574"/>
      <c r="E83" s="574"/>
      <c r="F83" s="574"/>
      <c r="G83" s="574"/>
      <c r="H83" s="574"/>
      <c r="I83" s="574"/>
      <c r="J83" s="574"/>
    </row>
    <row r="84" spans="1:10" s="208" customFormat="1" ht="12.75" customHeight="1">
      <c r="A84" s="921"/>
      <c r="B84" s="1221" t="s">
        <v>1531</v>
      </c>
      <c r="C84" s="1397"/>
      <c r="D84" s="1397"/>
      <c r="E84" s="1397"/>
      <c r="F84" s="1397"/>
      <c r="G84" s="1397"/>
      <c r="H84" s="1397"/>
      <c r="I84" s="1397"/>
      <c r="J84" s="1397"/>
    </row>
    <row r="85" spans="1:10" s="208" customFormat="1">
      <c r="A85" s="921"/>
      <c r="B85" s="1221"/>
      <c r="C85" s="1397"/>
      <c r="D85" s="1397"/>
      <c r="E85" s="1397"/>
      <c r="F85" s="1397"/>
      <c r="G85" s="1397"/>
      <c r="H85" s="1397"/>
      <c r="I85" s="1397"/>
      <c r="J85" s="1397"/>
    </row>
    <row r="86" spans="1:10" s="214" customFormat="1" ht="5.25" customHeight="1">
      <c r="A86" s="574"/>
      <c r="B86" s="1397"/>
      <c r="C86" s="1397"/>
      <c r="D86" s="1397"/>
      <c r="E86" s="1397"/>
      <c r="F86" s="1397"/>
      <c r="G86" s="1397"/>
      <c r="H86" s="1397"/>
      <c r="I86" s="1397"/>
      <c r="J86" s="1397"/>
    </row>
    <row r="87" spans="1:10" s="208" customFormat="1" ht="12.75" customHeight="1">
      <c r="A87" s="921"/>
      <c r="B87" s="1221" t="s">
        <v>1603</v>
      </c>
      <c r="C87" s="1397"/>
      <c r="D87" s="1397"/>
      <c r="E87" s="1397"/>
      <c r="F87" s="1397"/>
      <c r="G87" s="1397"/>
      <c r="H87" s="1397"/>
      <c r="I87" s="1397"/>
      <c r="J87" s="1397"/>
    </row>
    <row r="88" spans="1:10" s="921" customFormat="1" ht="12.75" customHeight="1">
      <c r="A88" s="931"/>
      <c r="B88" s="1221"/>
      <c r="C88" s="1397"/>
      <c r="D88" s="1397"/>
      <c r="E88" s="1397"/>
      <c r="F88" s="1397"/>
      <c r="G88" s="1397"/>
      <c r="H88" s="1397"/>
      <c r="I88" s="1397"/>
      <c r="J88" s="1397"/>
    </row>
    <row r="89" spans="1:10" s="921" customFormat="1" ht="12.75" customHeight="1">
      <c r="A89" s="931"/>
      <c r="B89" s="1221"/>
      <c r="C89" s="1397"/>
      <c r="D89" s="1397"/>
      <c r="E89" s="1397"/>
      <c r="F89" s="1397"/>
      <c r="G89" s="1397"/>
      <c r="H89" s="1397"/>
      <c r="I89" s="1397"/>
      <c r="J89" s="1397"/>
    </row>
    <row r="90" spans="1:10" s="921" customFormat="1" ht="12.75" customHeight="1">
      <c r="A90" s="931"/>
      <c r="B90" s="1221"/>
      <c r="C90" s="1397"/>
      <c r="D90" s="1397"/>
      <c r="E90" s="1397"/>
      <c r="F90" s="1397"/>
      <c r="G90" s="1397"/>
      <c r="H90" s="1397"/>
      <c r="I90" s="1397"/>
      <c r="J90" s="1397"/>
    </row>
    <row r="91" spans="1:10" s="208" customFormat="1">
      <c r="A91" s="921"/>
      <c r="B91" s="1397"/>
      <c r="C91" s="1397"/>
      <c r="D91" s="1397"/>
      <c r="E91" s="1397"/>
      <c r="F91" s="1397"/>
      <c r="G91" s="1397"/>
      <c r="H91" s="1397"/>
      <c r="I91" s="1397"/>
      <c r="J91" s="1397"/>
    </row>
    <row r="92" spans="1:10" s="214" customFormat="1" ht="7">
      <c r="A92" s="574"/>
      <c r="B92" s="574"/>
      <c r="C92" s="574"/>
      <c r="D92" s="574"/>
      <c r="E92" s="574"/>
      <c r="F92" s="574"/>
      <c r="G92" s="574"/>
      <c r="H92" s="574"/>
      <c r="I92" s="574"/>
      <c r="J92" s="574"/>
    </row>
    <row r="93" spans="1:10" s="208" customFormat="1" ht="12.75" customHeight="1">
      <c r="A93" s="921"/>
      <c r="B93" s="1221" t="s">
        <v>1604</v>
      </c>
      <c r="C93" s="1397"/>
      <c r="D93" s="1397"/>
      <c r="E93" s="1397"/>
      <c r="F93" s="1397"/>
      <c r="G93" s="1397"/>
      <c r="H93" s="1397"/>
      <c r="I93" s="1397"/>
      <c r="J93" s="1397"/>
    </row>
    <row r="94" spans="1:10" s="208" customFormat="1">
      <c r="A94" s="921"/>
      <c r="B94" s="1221"/>
      <c r="C94" s="1397"/>
      <c r="D94" s="1397"/>
      <c r="E94" s="1397"/>
      <c r="F94" s="1397"/>
      <c r="G94" s="1397"/>
      <c r="H94" s="1397"/>
      <c r="I94" s="1397"/>
      <c r="J94" s="1397"/>
    </row>
    <row r="95" spans="1:10" s="208" customFormat="1">
      <c r="A95" s="921"/>
      <c r="B95" s="1221"/>
      <c r="C95" s="1397"/>
      <c r="D95" s="1397"/>
      <c r="E95" s="1397"/>
      <c r="F95" s="1397"/>
      <c r="G95" s="1397"/>
      <c r="H95" s="1397"/>
      <c r="I95" s="1397"/>
      <c r="J95" s="1397"/>
    </row>
    <row r="96" spans="1:10" s="208" customFormat="1">
      <c r="A96" s="921"/>
      <c r="B96" s="1397"/>
      <c r="C96" s="1397"/>
      <c r="D96" s="1397"/>
      <c r="E96" s="1397"/>
      <c r="F96" s="1397"/>
      <c r="G96" s="1397"/>
      <c r="H96" s="1397"/>
      <c r="I96" s="1397"/>
      <c r="J96" s="1397"/>
    </row>
    <row r="97" spans="1:16" s="214" customFormat="1" ht="7">
      <c r="A97" s="574"/>
      <c r="B97" s="574"/>
      <c r="C97" s="574"/>
      <c r="D97" s="574"/>
      <c r="E97" s="574"/>
      <c r="F97" s="574"/>
      <c r="G97" s="574"/>
      <c r="H97" s="574"/>
      <c r="I97" s="574"/>
      <c r="J97" s="574"/>
    </row>
    <row r="98" spans="1:16" s="208" customFormat="1" ht="12.75" customHeight="1">
      <c r="A98" s="921"/>
      <c r="B98" s="1221" t="s">
        <v>1509</v>
      </c>
      <c r="C98" s="1397"/>
      <c r="D98" s="1397"/>
      <c r="E98" s="1397"/>
      <c r="F98" s="1397"/>
      <c r="G98" s="1397"/>
      <c r="H98" s="1397"/>
      <c r="I98" s="1397"/>
      <c r="J98" s="1397"/>
    </row>
    <row r="99" spans="1:16" s="214" customFormat="1" ht="7">
      <c r="A99" s="574"/>
      <c r="B99" s="574"/>
      <c r="C99" s="574"/>
      <c r="D99" s="574"/>
      <c r="E99" s="574"/>
      <c r="F99" s="574"/>
      <c r="G99" s="574"/>
      <c r="H99" s="574"/>
      <c r="I99" s="574"/>
      <c r="J99" s="574"/>
    </row>
    <row r="100" spans="1:16" s="208" customFormat="1" ht="12.75" customHeight="1">
      <c r="A100" s="921"/>
      <c r="B100" s="1221" t="s">
        <v>1605</v>
      </c>
      <c r="C100" s="1397"/>
      <c r="D100" s="1397"/>
      <c r="E100" s="1397"/>
      <c r="F100" s="1397"/>
      <c r="G100" s="1397"/>
      <c r="H100" s="1397"/>
      <c r="I100" s="1397"/>
      <c r="J100" s="1397"/>
    </row>
    <row r="101" spans="1:16" s="921" customFormat="1" ht="12.75" customHeight="1">
      <c r="A101" s="931"/>
      <c r="B101" s="1221"/>
      <c r="C101" s="1397"/>
      <c r="D101" s="1397"/>
      <c r="E101" s="1397"/>
      <c r="F101" s="1397"/>
      <c r="G101" s="1397"/>
      <c r="H101" s="1397"/>
      <c r="I101" s="1397"/>
      <c r="J101" s="1397"/>
    </row>
    <row r="102" spans="1:16" s="208" customFormat="1">
      <c r="A102" s="921"/>
      <c r="B102" s="1397"/>
      <c r="C102" s="1397"/>
      <c r="D102" s="1397"/>
      <c r="E102" s="1397"/>
      <c r="F102" s="1397"/>
      <c r="G102" s="1397"/>
      <c r="H102" s="1397"/>
      <c r="I102" s="1397"/>
      <c r="J102" s="1397"/>
    </row>
    <row r="103" spans="1:16" s="214" customFormat="1" ht="7">
      <c r="A103" s="574"/>
      <c r="B103" s="1045"/>
      <c r="C103" s="1045"/>
      <c r="D103" s="1045"/>
      <c r="E103" s="1045"/>
      <c r="F103" s="1045"/>
      <c r="G103" s="1045"/>
      <c r="H103" s="1045"/>
      <c r="I103" s="1045"/>
      <c r="J103" s="1045"/>
    </row>
    <row r="104" spans="1:16" s="208" customFormat="1">
      <c r="A104" s="921"/>
      <c r="B104" s="1221" t="s">
        <v>1123</v>
      </c>
      <c r="C104" s="1221"/>
      <c r="D104" s="1221"/>
      <c r="E104" s="1221"/>
      <c r="F104" s="1221"/>
      <c r="G104" s="1221"/>
      <c r="H104" s="1221"/>
      <c r="I104" s="1221"/>
      <c r="J104" s="1221"/>
    </row>
    <row r="105" spans="1:16" s="208" customFormat="1">
      <c r="A105" s="921"/>
      <c r="B105" s="1221"/>
      <c r="C105" s="1221"/>
      <c r="D105" s="1221"/>
      <c r="E105" s="1221"/>
      <c r="F105" s="1221"/>
      <c r="G105" s="1221"/>
      <c r="H105" s="1221"/>
      <c r="I105" s="1221"/>
      <c r="J105" s="1221"/>
    </row>
    <row r="106" spans="1:16" s="214" customFormat="1" ht="7">
      <c r="A106" s="574"/>
      <c r="B106" s="574"/>
      <c r="C106" s="574"/>
      <c r="D106" s="574"/>
      <c r="E106" s="574"/>
      <c r="F106" s="574"/>
      <c r="G106" s="574"/>
      <c r="H106" s="574"/>
      <c r="I106" s="574"/>
      <c r="J106" s="574"/>
    </row>
    <row r="107" spans="1:16" s="208" customFormat="1">
      <c r="A107" s="921"/>
      <c r="B107" s="1130" t="s">
        <v>1676</v>
      </c>
      <c r="C107" s="1351"/>
      <c r="D107" s="1351"/>
      <c r="E107" s="1351"/>
      <c r="F107" s="1351"/>
      <c r="G107" s="1351"/>
      <c r="H107" s="1351"/>
      <c r="I107" s="1351"/>
      <c r="J107" s="1351"/>
    </row>
    <row r="108" spans="1:16" s="208" customFormat="1">
      <c r="A108" s="921"/>
      <c r="B108" s="1351"/>
      <c r="C108" s="1351"/>
      <c r="D108" s="1351"/>
      <c r="E108" s="1351"/>
      <c r="F108" s="1351"/>
      <c r="G108" s="1351"/>
      <c r="H108" s="1351"/>
      <c r="I108" s="1351"/>
      <c r="J108" s="1351"/>
    </row>
    <row r="109" spans="1:16" s="33" customFormat="1" ht="9">
      <c r="B109" s="553"/>
      <c r="C109" s="553"/>
      <c r="D109" s="553"/>
      <c r="E109" s="553"/>
      <c r="F109" s="553"/>
      <c r="G109" s="553"/>
      <c r="H109" s="553"/>
      <c r="I109" s="553"/>
      <c r="J109" s="553"/>
    </row>
    <row r="110" spans="1:16" s="208" customFormat="1" ht="12.75" customHeight="1">
      <c r="B110" s="952" t="s">
        <v>1606</v>
      </c>
      <c r="C110" s="947"/>
      <c r="D110" s="947"/>
      <c r="E110" s="947"/>
      <c r="F110" s="947"/>
      <c r="G110" s="947"/>
      <c r="H110" s="955"/>
      <c r="I110" s="955"/>
      <c r="J110" s="955"/>
      <c r="K110" s="910"/>
      <c r="L110" s="910"/>
    </row>
    <row r="111" spans="1:16" s="214" customFormat="1" ht="7">
      <c r="B111" s="573"/>
      <c r="C111" s="1001"/>
      <c r="D111" s="1001"/>
      <c r="E111" s="1001"/>
      <c r="F111" s="1001"/>
      <c r="G111" s="1001"/>
      <c r="H111" s="574"/>
      <c r="I111" s="574"/>
      <c r="J111" s="574"/>
      <c r="K111" s="574"/>
      <c r="L111" s="574"/>
    </row>
    <row r="112" spans="1:16" s="208" customFormat="1" ht="12.75" customHeight="1">
      <c r="A112" s="190"/>
      <c r="B112" s="1073" t="s">
        <v>1516</v>
      </c>
      <c r="C112" s="1073" t="s">
        <v>1517</v>
      </c>
      <c r="D112" s="943"/>
      <c r="E112" s="943"/>
      <c r="F112" s="943"/>
      <c r="G112" s="943"/>
      <c r="H112" s="943"/>
      <c r="I112" s="943"/>
      <c r="J112" s="777"/>
      <c r="K112" s="777"/>
      <c r="L112" s="777"/>
      <c r="M112" s="797"/>
      <c r="N112" s="797"/>
      <c r="O112" s="797"/>
      <c r="P112" s="797"/>
    </row>
    <row r="113" spans="1:24" s="208" customFormat="1">
      <c r="A113" s="190"/>
      <c r="B113" s="1073"/>
      <c r="C113" s="1073"/>
      <c r="D113" s="943"/>
      <c r="E113" s="943"/>
      <c r="F113" s="943"/>
      <c r="G113" s="943"/>
      <c r="H113" s="943"/>
      <c r="I113" s="943"/>
      <c r="J113" s="777"/>
      <c r="K113" s="777"/>
      <c r="L113" s="777"/>
      <c r="M113" s="797"/>
      <c r="N113" s="797"/>
      <c r="O113" s="797"/>
      <c r="P113" s="797"/>
    </row>
    <row r="114" spans="1:24" s="33" customFormat="1" ht="8.25" customHeight="1">
      <c r="A114" s="537"/>
      <c r="B114" s="943"/>
      <c r="C114" s="943"/>
      <c r="D114" s="943"/>
      <c r="E114" s="943"/>
      <c r="F114" s="943"/>
      <c r="G114" s="943"/>
      <c r="H114" s="943"/>
      <c r="I114" s="943"/>
      <c r="J114" s="778"/>
      <c r="K114" s="778"/>
      <c r="L114" s="778"/>
      <c r="M114" s="371"/>
      <c r="N114" s="371"/>
      <c r="O114" s="371"/>
      <c r="P114" s="371"/>
    </row>
    <row r="115" spans="1:24" s="214" customFormat="1" ht="12.75" customHeight="1">
      <c r="A115" s="417"/>
      <c r="B115" s="1059" t="s">
        <v>1092</v>
      </c>
      <c r="C115" s="1059"/>
      <c r="D115" s="1059"/>
      <c r="E115" s="1059"/>
      <c r="F115" s="1059"/>
      <c r="G115" s="1059"/>
      <c r="H115" s="1059"/>
      <c r="I115" s="1059"/>
      <c r="J115" s="952"/>
      <c r="K115" s="909"/>
      <c r="L115" s="909"/>
      <c r="M115" s="797"/>
      <c r="N115" s="797"/>
      <c r="O115" s="797"/>
      <c r="P115" s="797"/>
    </row>
    <row r="116" spans="1:24" s="214" customFormat="1" ht="12.75" customHeight="1">
      <c r="A116" s="417"/>
      <c r="B116" s="1256" t="s">
        <v>1156</v>
      </c>
      <c r="C116" s="1256"/>
      <c r="D116" s="1256"/>
      <c r="E116" s="1256"/>
      <c r="F116" s="1256"/>
      <c r="G116" s="1256"/>
      <c r="H116" s="1256"/>
      <c r="I116" s="1256"/>
      <c r="J116" s="983"/>
      <c r="K116" s="529"/>
      <c r="L116" s="529"/>
      <c r="M116" s="529"/>
      <c r="N116" s="529"/>
      <c r="O116" s="529"/>
      <c r="P116" s="529"/>
    </row>
    <row r="117" spans="1:24" s="214" customFormat="1" ht="12.75" customHeight="1">
      <c r="A117" s="417"/>
      <c r="B117" s="1059" t="s">
        <v>1094</v>
      </c>
      <c r="C117" s="1059"/>
      <c r="D117" s="1059"/>
      <c r="E117" s="1059"/>
      <c r="F117" s="1059"/>
      <c r="G117" s="1059"/>
      <c r="H117" s="1059"/>
      <c r="I117" s="1059"/>
      <c r="J117" s="952"/>
      <c r="K117" s="797"/>
      <c r="L117" s="797"/>
      <c r="M117" s="797"/>
      <c r="N117" s="797"/>
      <c r="O117" s="797"/>
      <c r="P117" s="797"/>
    </row>
    <row r="118" spans="1:24" s="214" customFormat="1" ht="12.75" customHeight="1">
      <c r="A118" s="417"/>
      <c r="B118" s="1256" t="s">
        <v>1093</v>
      </c>
      <c r="C118" s="1256"/>
      <c r="D118" s="1256"/>
      <c r="E118" s="1256"/>
      <c r="F118" s="1256"/>
      <c r="G118" s="1256"/>
      <c r="H118" s="1256"/>
      <c r="I118" s="1256"/>
      <c r="J118" s="983"/>
      <c r="K118" s="529"/>
      <c r="L118" s="529"/>
      <c r="M118" s="529"/>
      <c r="N118" s="529"/>
      <c r="O118" s="529"/>
      <c r="P118" s="529"/>
    </row>
    <row r="119" spans="1:24" s="214" customFormat="1" ht="9" customHeight="1">
      <c r="A119" s="417"/>
      <c r="B119" s="952"/>
      <c r="C119" s="952"/>
      <c r="D119" s="952"/>
      <c r="E119" s="952"/>
      <c r="F119" s="952"/>
      <c r="G119" s="952"/>
      <c r="H119" s="952"/>
      <c r="I119" s="952"/>
      <c r="J119" s="952"/>
      <c r="K119" s="797"/>
      <c r="L119" s="797"/>
      <c r="M119" s="797"/>
      <c r="N119" s="797"/>
      <c r="O119" s="797"/>
      <c r="P119" s="797"/>
    </row>
    <row r="120" spans="1:24" ht="12" customHeight="1">
      <c r="B120" s="1090" t="s">
        <v>499</v>
      </c>
      <c r="C120" s="1090"/>
      <c r="D120" s="946"/>
      <c r="E120" s="946"/>
      <c r="F120" s="946"/>
      <c r="G120" s="946"/>
      <c r="H120" s="956"/>
      <c r="I120" s="956"/>
      <c r="J120" s="956"/>
    </row>
    <row r="121" spans="1:24" s="214" customFormat="1" ht="7">
      <c r="B121" s="573"/>
      <c r="C121" s="573"/>
      <c r="D121" s="1024"/>
      <c r="E121" s="1024"/>
      <c r="F121" s="1024"/>
      <c r="G121" s="1024"/>
      <c r="H121" s="574"/>
      <c r="I121" s="574"/>
      <c r="J121" s="574"/>
    </row>
    <row r="122" spans="1:24" ht="12" customHeight="1">
      <c r="B122" s="1073" t="s">
        <v>1157</v>
      </c>
      <c r="C122" s="1073"/>
      <c r="D122" s="1073"/>
      <c r="E122" s="1073"/>
      <c r="F122" s="1073"/>
      <c r="G122" s="1073"/>
      <c r="H122" s="1073"/>
      <c r="I122" s="1073"/>
      <c r="J122" s="956"/>
    </row>
    <row r="123" spans="1:24" ht="19.5" customHeight="1">
      <c r="B123" s="1073"/>
      <c r="C123" s="1073"/>
      <c r="D123" s="1073"/>
      <c r="E123" s="1073"/>
      <c r="F123" s="1073"/>
      <c r="G123" s="1073"/>
      <c r="H123" s="1073"/>
      <c r="I123" s="1073"/>
      <c r="J123" s="956"/>
    </row>
    <row r="124" spans="1:24" s="530" customFormat="1" ht="9">
      <c r="B124" s="152"/>
      <c r="C124" s="153"/>
      <c r="D124" s="153"/>
      <c r="E124" s="153"/>
      <c r="F124" s="153"/>
      <c r="G124" s="153"/>
    </row>
    <row r="125" spans="1:24" ht="14.25" customHeight="1">
      <c r="A125" s="788" t="s">
        <v>1512</v>
      </c>
      <c r="B125" s="93" t="s">
        <v>1532</v>
      </c>
      <c r="C125" s="1218" t="s">
        <v>1505</v>
      </c>
      <c r="D125" s="1219"/>
      <c r="E125" s="1219"/>
      <c r="F125" s="1219"/>
      <c r="G125" s="1219"/>
      <c r="H125" s="1219"/>
      <c r="I125" s="1219"/>
      <c r="J125" s="1220"/>
      <c r="W125"/>
      <c r="X125"/>
    </row>
    <row r="126" spans="1:24" ht="14.25" customHeight="1">
      <c r="A126" s="147"/>
      <c r="B126" s="93" t="s">
        <v>1515</v>
      </c>
      <c r="C126" s="1386" t="s">
        <v>1533</v>
      </c>
      <c r="D126" s="1387"/>
      <c r="E126" s="1387"/>
      <c r="F126" s="1388"/>
      <c r="G126" s="915"/>
      <c r="H126" s="915"/>
      <c r="I126" s="911" t="s">
        <v>1534</v>
      </c>
      <c r="J126" s="916"/>
      <c r="W126"/>
      <c r="X126"/>
    </row>
    <row r="127" spans="1:24" ht="15" customHeight="1">
      <c r="B127" s="323" t="s">
        <v>1697</v>
      </c>
      <c r="C127" s="1378" t="s">
        <v>1535</v>
      </c>
      <c r="D127" s="1379"/>
      <c r="E127" s="1379"/>
      <c r="F127" s="1379"/>
      <c r="G127" s="1379"/>
      <c r="H127" s="1379"/>
      <c r="I127" s="1379"/>
      <c r="J127" s="1380"/>
      <c r="L127" s="1378" t="s">
        <v>1538</v>
      </c>
      <c r="M127" s="1379"/>
      <c r="N127" s="1379"/>
      <c r="O127" s="1379"/>
      <c r="P127" s="1379"/>
      <c r="Q127" s="1379"/>
      <c r="R127" s="1379"/>
      <c r="S127" s="1380"/>
      <c r="T127" s="151"/>
      <c r="U127" s="1359" t="s">
        <v>1541</v>
      </c>
      <c r="W127"/>
      <c r="X127"/>
    </row>
    <row r="128" spans="1:24" ht="15.75" customHeight="1">
      <c r="B128" s="324"/>
      <c r="C128" s="1376" t="s">
        <v>1540</v>
      </c>
      <c r="D128" s="1362" t="s">
        <v>1539</v>
      </c>
      <c r="E128" s="1374" t="s">
        <v>1536</v>
      </c>
      <c r="F128" s="1399"/>
      <c r="G128" s="1364"/>
      <c r="H128" s="1365"/>
      <c r="I128" s="1366" t="s">
        <v>1537</v>
      </c>
      <c r="J128" s="1368"/>
      <c r="L128" s="1382" t="s">
        <v>1542</v>
      </c>
      <c r="M128" s="1362" t="s">
        <v>1539</v>
      </c>
      <c r="N128" s="1374" t="s">
        <v>1536</v>
      </c>
      <c r="O128" s="1399"/>
      <c r="P128" s="1403"/>
      <c r="Q128" s="1404"/>
      <c r="R128" s="1405" t="s">
        <v>1537</v>
      </c>
      <c r="S128" s="1368"/>
      <c r="T128" s="151"/>
      <c r="U128" s="1360"/>
      <c r="W128"/>
      <c r="X128"/>
    </row>
    <row r="129" spans="2:24" ht="24">
      <c r="B129" s="150"/>
      <c r="C129" s="1377"/>
      <c r="D129" s="1363"/>
      <c r="E129" s="787" t="s">
        <v>1549</v>
      </c>
      <c r="F129" s="903" t="s">
        <v>1235</v>
      </c>
      <c r="G129" s="917"/>
      <c r="H129" s="918"/>
      <c r="I129" s="1367"/>
      <c r="J129" s="1367"/>
      <c r="L129" s="1362"/>
      <c r="M129" s="1363"/>
      <c r="N129" s="787" t="s">
        <v>1528</v>
      </c>
      <c r="O129" s="903" t="s">
        <v>1235</v>
      </c>
      <c r="P129" s="917"/>
      <c r="Q129" s="918"/>
      <c r="R129" s="1375"/>
      <c r="S129" s="1367"/>
      <c r="T129" s="151"/>
      <c r="U129" s="1361"/>
      <c r="W129"/>
      <c r="X129"/>
    </row>
    <row r="130" spans="2:24" s="151" customFormat="1" ht="11.25" customHeight="1">
      <c r="B130" s="1046" t="s">
        <v>1187</v>
      </c>
      <c r="C130" s="758">
        <v>11</v>
      </c>
      <c r="D130" s="758">
        <v>2</v>
      </c>
      <c r="E130" s="758">
        <v>3</v>
      </c>
      <c r="F130" s="758">
        <v>3</v>
      </c>
      <c r="G130" s="919"/>
      <c r="H130" s="920"/>
      <c r="I130" s="759"/>
      <c r="J130" s="759"/>
      <c r="L130" s="762"/>
      <c r="M130" s="762"/>
      <c r="N130" s="762"/>
      <c r="O130" s="762"/>
      <c r="P130" s="919"/>
      <c r="Q130" s="920"/>
      <c r="R130" s="759"/>
      <c r="S130" s="759"/>
      <c r="U130" s="763">
        <f t="shared" ref="U130:U169" si="0">SUMPRODUCT(C130:J130,L130:S130)</f>
        <v>0</v>
      </c>
      <c r="W130"/>
      <c r="X130"/>
    </row>
    <row r="131" spans="2:24" s="151" customFormat="1" ht="11.25" customHeight="1">
      <c r="B131" s="1046" t="s">
        <v>1188</v>
      </c>
      <c r="C131" s="758">
        <v>12108</v>
      </c>
      <c r="D131" s="759"/>
      <c r="E131" s="758" t="s">
        <v>1642</v>
      </c>
      <c r="F131" s="759"/>
      <c r="G131" s="919"/>
      <c r="H131" s="920"/>
      <c r="I131" s="759"/>
      <c r="J131" s="759"/>
      <c r="L131" s="762"/>
      <c r="M131" s="759"/>
      <c r="N131" s="762"/>
      <c r="O131" s="759"/>
      <c r="P131" s="919"/>
      <c r="Q131" s="920"/>
      <c r="R131" s="759"/>
      <c r="S131" s="759"/>
      <c r="U131" s="763">
        <f t="shared" si="0"/>
        <v>0</v>
      </c>
      <c r="W131"/>
      <c r="X131"/>
    </row>
    <row r="132" spans="2:24" s="151" customFormat="1" ht="11.25" customHeight="1">
      <c r="B132" s="1046" t="str">
        <f>B179</f>
        <v>Construction, Demolition and Excavation: Average</v>
      </c>
      <c r="C132" s="758" t="s">
        <v>1642</v>
      </c>
      <c r="D132" s="758" t="s">
        <v>1642</v>
      </c>
      <c r="E132" s="758" t="s">
        <v>1642</v>
      </c>
      <c r="F132" s="758" t="s">
        <v>1642</v>
      </c>
      <c r="G132" s="919"/>
      <c r="H132" s="920"/>
      <c r="I132" s="759"/>
      <c r="J132" s="759"/>
      <c r="L132" s="762"/>
      <c r="M132" s="762"/>
      <c r="N132" s="762"/>
      <c r="O132" s="762"/>
      <c r="P132" s="919"/>
      <c r="Q132" s="920"/>
      <c r="R132" s="759"/>
      <c r="S132" s="759"/>
      <c r="U132" s="763">
        <f t="shared" si="0"/>
        <v>0</v>
      </c>
      <c r="W132"/>
      <c r="X132"/>
    </row>
    <row r="133" spans="2:24" s="151" customFormat="1" ht="11.25" customHeight="1">
      <c r="B133" s="1046" t="str">
        <f t="shared" ref="B133:B139" si="1">B180</f>
        <v>Construction, Demolition and Excavation: Asbestos</v>
      </c>
      <c r="C133" s="758">
        <v>27</v>
      </c>
      <c r="D133" s="759"/>
      <c r="E133" s="759"/>
      <c r="F133" s="759"/>
      <c r="G133" s="919"/>
      <c r="H133" s="920"/>
      <c r="I133" s="759"/>
      <c r="J133" s="759"/>
      <c r="L133" s="762"/>
      <c r="M133" s="759"/>
      <c r="N133" s="759"/>
      <c r="O133" s="759"/>
      <c r="P133" s="919"/>
      <c r="Q133" s="920"/>
      <c r="R133" s="759"/>
      <c r="S133" s="759"/>
      <c r="U133" s="763">
        <f t="shared" si="0"/>
        <v>0</v>
      </c>
      <c r="W133"/>
      <c r="X133"/>
    </row>
    <row r="134" spans="2:24" s="151" customFormat="1" ht="11.25" customHeight="1">
      <c r="B134" s="1046" t="str">
        <f t="shared" si="1"/>
        <v>Construction, Demolition and Excavation: Asphalt</v>
      </c>
      <c r="C134" s="758">
        <v>39.212491828577981</v>
      </c>
      <c r="D134" s="758">
        <v>1.7382608695652175</v>
      </c>
      <c r="E134" s="758">
        <v>0</v>
      </c>
      <c r="F134" s="758">
        <v>28</v>
      </c>
      <c r="G134" s="919"/>
      <c r="H134" s="920"/>
      <c r="I134" s="759"/>
      <c r="J134" s="759"/>
      <c r="L134" s="762"/>
      <c r="M134" s="762"/>
      <c r="N134" s="762"/>
      <c r="O134" s="762"/>
      <c r="P134" s="919"/>
      <c r="Q134" s="920"/>
      <c r="R134" s="759"/>
      <c r="S134" s="759"/>
      <c r="U134" s="763">
        <f t="shared" si="0"/>
        <v>0</v>
      </c>
      <c r="W134"/>
      <c r="X134"/>
    </row>
    <row r="135" spans="2:24" s="151" customFormat="1" ht="11.25" customHeight="1">
      <c r="B135" s="1046" t="str">
        <f t="shared" si="1"/>
        <v>Construction, Demolition and Excavation: Bricks</v>
      </c>
      <c r="C135" s="758">
        <v>244.81249182857798</v>
      </c>
      <c r="D135" s="759"/>
      <c r="E135" s="758">
        <v>3</v>
      </c>
      <c r="F135" s="759"/>
      <c r="G135" s="919"/>
      <c r="H135" s="920"/>
      <c r="I135" s="759"/>
      <c r="J135" s="759"/>
      <c r="L135" s="762"/>
      <c r="M135" s="759"/>
      <c r="N135" s="762"/>
      <c r="O135" s="759"/>
      <c r="P135" s="919"/>
      <c r="Q135" s="920"/>
      <c r="R135" s="759"/>
      <c r="S135" s="759"/>
      <c r="U135" s="763">
        <f t="shared" si="0"/>
        <v>0</v>
      </c>
      <c r="W135"/>
      <c r="X135"/>
    </row>
    <row r="136" spans="2:24" s="151" customFormat="1" ht="11.25" customHeight="1">
      <c r="B136" s="1046" t="str">
        <f t="shared" si="1"/>
        <v>Construction, Demolition and Excavation: Concrete</v>
      </c>
      <c r="C136" s="758">
        <v>134.81249182857798</v>
      </c>
      <c r="D136" s="759"/>
      <c r="E136" s="758">
        <v>3</v>
      </c>
      <c r="F136" s="758">
        <v>3</v>
      </c>
      <c r="G136" s="919"/>
      <c r="H136" s="920"/>
      <c r="I136" s="759"/>
      <c r="J136" s="759"/>
      <c r="L136" s="762"/>
      <c r="M136" s="759"/>
      <c r="N136" s="762"/>
      <c r="O136" s="762"/>
      <c r="P136" s="919"/>
      <c r="Q136" s="920"/>
      <c r="R136" s="759"/>
      <c r="S136" s="759"/>
      <c r="U136" s="763">
        <f t="shared" si="0"/>
        <v>0</v>
      </c>
      <c r="W136"/>
      <c r="X136"/>
    </row>
    <row r="137" spans="2:24" s="151" customFormat="1" ht="11.25" customHeight="1">
      <c r="B137" s="1046" t="str">
        <f t="shared" si="1"/>
        <v>Construction, Demolition and Excavation: Insulation</v>
      </c>
      <c r="C137" s="758">
        <v>1864.812491828578</v>
      </c>
      <c r="D137" s="759"/>
      <c r="E137" s="759"/>
      <c r="F137" s="758">
        <v>1854</v>
      </c>
      <c r="G137" s="919"/>
      <c r="H137" s="920"/>
      <c r="I137" s="759"/>
      <c r="J137" s="759"/>
      <c r="L137" s="762"/>
      <c r="M137" s="759"/>
      <c r="N137" s="759"/>
      <c r="O137" s="762"/>
      <c r="P137" s="919"/>
      <c r="Q137" s="920"/>
      <c r="R137" s="759"/>
      <c r="S137" s="759"/>
      <c r="U137" s="763">
        <f t="shared" si="0"/>
        <v>0</v>
      </c>
      <c r="W137"/>
      <c r="X137"/>
    </row>
    <row r="138" spans="2:24" s="151" customFormat="1" ht="11.25" customHeight="1">
      <c r="B138" s="1046" t="str">
        <f t="shared" si="1"/>
        <v>Construction, Demolition and Excavation: Metals</v>
      </c>
      <c r="C138" s="758">
        <v>4768.8653561627907</v>
      </c>
      <c r="D138" s="759"/>
      <c r="E138" s="759"/>
      <c r="F138" s="758">
        <v>865</v>
      </c>
      <c r="G138" s="919"/>
      <c r="H138" s="920"/>
      <c r="I138" s="759"/>
      <c r="J138" s="759"/>
      <c r="L138" s="762"/>
      <c r="M138" s="759"/>
      <c r="N138" s="759"/>
      <c r="O138" s="762"/>
      <c r="P138" s="919"/>
      <c r="Q138" s="920"/>
      <c r="R138" s="759"/>
      <c r="S138" s="759"/>
      <c r="U138" s="763">
        <f t="shared" si="0"/>
        <v>0</v>
      </c>
      <c r="W138"/>
      <c r="X138"/>
    </row>
    <row r="139" spans="2:24" s="151" customFormat="1" ht="11.25" customHeight="1">
      <c r="B139" s="1046" t="str">
        <f t="shared" si="1"/>
        <v>Construction, Demolition and Excavation: Soils</v>
      </c>
      <c r="C139" s="759"/>
      <c r="D139" s="759"/>
      <c r="E139" s="759"/>
      <c r="F139" s="758">
        <v>1.488502669517501</v>
      </c>
      <c r="G139" s="919"/>
      <c r="H139" s="920"/>
      <c r="I139" s="759"/>
      <c r="J139" s="759"/>
      <c r="L139" s="762"/>
      <c r="M139" s="759"/>
      <c r="N139" s="759"/>
      <c r="O139" s="762"/>
      <c r="P139" s="919"/>
      <c r="Q139" s="920"/>
      <c r="R139" s="759"/>
      <c r="S139" s="759"/>
      <c r="U139" s="763">
        <f t="shared" si="0"/>
        <v>0</v>
      </c>
      <c r="W139"/>
      <c r="X139"/>
    </row>
    <row r="140" spans="2:24" s="151" customFormat="1">
      <c r="B140" s="1046" t="s">
        <v>1190</v>
      </c>
      <c r="C140" s="758">
        <v>954.51286124031003</v>
      </c>
      <c r="D140" s="759"/>
      <c r="E140" s="758" t="s">
        <v>1189</v>
      </c>
      <c r="F140" s="758">
        <v>777</v>
      </c>
      <c r="G140" s="919"/>
      <c r="H140" s="920"/>
      <c r="I140" s="758">
        <v>36</v>
      </c>
      <c r="J140" s="759"/>
      <c r="L140" s="762"/>
      <c r="M140" s="759"/>
      <c r="N140" s="762"/>
      <c r="O140" s="762"/>
      <c r="P140" s="919"/>
      <c r="Q140" s="920"/>
      <c r="R140" s="762"/>
      <c r="S140" s="759"/>
      <c r="U140" s="763">
        <f t="shared" si="0"/>
        <v>0</v>
      </c>
      <c r="W140"/>
      <c r="X140"/>
    </row>
    <row r="141" spans="2:24" s="151" customFormat="1">
      <c r="B141" s="1046" t="s">
        <v>1191</v>
      </c>
      <c r="C141" s="758">
        <v>894.56450000000007</v>
      </c>
      <c r="D141" s="758" t="s">
        <v>1189</v>
      </c>
      <c r="E141" s="758">
        <v>0</v>
      </c>
      <c r="F141" s="758">
        <v>508</v>
      </c>
      <c r="G141" s="919"/>
      <c r="H141" s="920"/>
      <c r="I141" s="759"/>
      <c r="J141" s="759"/>
      <c r="L141" s="762"/>
      <c r="M141" s="762"/>
      <c r="N141" s="762"/>
      <c r="O141" s="762"/>
      <c r="P141" s="919"/>
      <c r="Q141" s="920"/>
      <c r="R141" s="759"/>
      <c r="S141" s="759"/>
      <c r="U141" s="763">
        <f t="shared" si="0"/>
        <v>0</v>
      </c>
      <c r="W141"/>
      <c r="X141"/>
    </row>
    <row r="142" spans="2:24" s="151" customFormat="1">
      <c r="B142" s="1046" t="s">
        <v>1193</v>
      </c>
      <c r="C142" s="758">
        <v>10488</v>
      </c>
      <c r="D142" s="759"/>
      <c r="E142" s="759"/>
      <c r="F142" s="758">
        <v>1222</v>
      </c>
      <c r="G142" s="919"/>
      <c r="H142" s="920"/>
      <c r="I142" s="759"/>
      <c r="J142" s="759"/>
      <c r="L142" s="762"/>
      <c r="M142" s="759"/>
      <c r="N142" s="759"/>
      <c r="O142" s="762"/>
      <c r="P142" s="919"/>
      <c r="Q142" s="920"/>
      <c r="R142" s="759"/>
      <c r="S142" s="759"/>
      <c r="U142" s="763">
        <f t="shared" si="0"/>
        <v>0</v>
      </c>
      <c r="W142"/>
      <c r="X142"/>
    </row>
    <row r="143" spans="2:24" s="151" customFormat="1">
      <c r="B143" s="757" t="s">
        <v>1194</v>
      </c>
      <c r="C143" s="758">
        <v>4964</v>
      </c>
      <c r="D143" s="759"/>
      <c r="E143" s="759"/>
      <c r="F143" s="758">
        <v>1054</v>
      </c>
      <c r="G143" s="919"/>
      <c r="H143" s="920"/>
      <c r="I143" s="759"/>
      <c r="J143" s="759"/>
      <c r="L143" s="762"/>
      <c r="M143" s="759"/>
      <c r="N143" s="759"/>
      <c r="O143" s="762"/>
      <c r="P143" s="919"/>
      <c r="Q143" s="920"/>
      <c r="R143" s="759"/>
      <c r="S143" s="759"/>
      <c r="U143" s="763">
        <f t="shared" si="0"/>
        <v>0</v>
      </c>
      <c r="W143"/>
      <c r="X143"/>
    </row>
    <row r="144" spans="2:24" s="151" customFormat="1">
      <c r="B144" s="757" t="s">
        <v>1195</v>
      </c>
      <c r="C144" s="758">
        <v>3126</v>
      </c>
      <c r="D144" s="759"/>
      <c r="E144" s="759"/>
      <c r="F144" s="758">
        <v>963</v>
      </c>
      <c r="G144" s="919"/>
      <c r="H144" s="920"/>
      <c r="I144" s="759"/>
      <c r="J144" s="759"/>
      <c r="L144" s="762"/>
      <c r="M144" s="759"/>
      <c r="N144" s="759"/>
      <c r="O144" s="762"/>
      <c r="P144" s="919"/>
      <c r="Q144" s="920"/>
      <c r="R144" s="759"/>
      <c r="S144" s="759"/>
      <c r="U144" s="763">
        <f t="shared" si="0"/>
        <v>0</v>
      </c>
      <c r="W144"/>
      <c r="X144"/>
    </row>
    <row r="145" spans="2:24" s="151" customFormat="1">
      <c r="B145" s="757" t="s">
        <v>1196</v>
      </c>
      <c r="C145" s="758">
        <v>2708.1073612403102</v>
      </c>
      <c r="D145" s="759"/>
      <c r="E145" s="759"/>
      <c r="F145" s="758">
        <v>986</v>
      </c>
      <c r="G145" s="919"/>
      <c r="H145" s="920"/>
      <c r="I145" s="759"/>
      <c r="J145" s="759"/>
      <c r="L145" s="762"/>
      <c r="M145" s="759"/>
      <c r="N145" s="759"/>
      <c r="O145" s="762"/>
      <c r="P145" s="919"/>
      <c r="Q145" s="920"/>
      <c r="R145" s="759"/>
      <c r="S145" s="759"/>
      <c r="U145" s="763">
        <f t="shared" si="0"/>
        <v>0</v>
      </c>
      <c r="W145"/>
      <c r="X145"/>
    </row>
    <row r="146" spans="2:24" s="151" customFormat="1">
      <c r="B146" s="757" t="s">
        <v>1197</v>
      </c>
      <c r="C146" s="758">
        <v>1401</v>
      </c>
      <c r="D146" s="759"/>
      <c r="E146" s="759"/>
      <c r="F146" s="758">
        <v>655</v>
      </c>
      <c r="G146" s="919"/>
      <c r="H146" s="920"/>
      <c r="I146" s="759"/>
      <c r="J146" s="759"/>
      <c r="L146" s="762"/>
      <c r="M146" s="759"/>
      <c r="N146" s="759"/>
      <c r="O146" s="762"/>
      <c r="P146" s="919"/>
      <c r="Q146" s="920"/>
      <c r="R146" s="759"/>
      <c r="S146" s="759"/>
      <c r="U146" s="763">
        <f t="shared" si="0"/>
        <v>0</v>
      </c>
      <c r="W146"/>
      <c r="X146"/>
    </row>
    <row r="147" spans="2:24" s="151" customFormat="1">
      <c r="B147" s="757" t="s">
        <v>1614</v>
      </c>
      <c r="C147" s="758">
        <v>3590.2851577575407</v>
      </c>
      <c r="D147" s="759"/>
      <c r="E147" s="759"/>
      <c r="F147" s="759"/>
      <c r="G147" s="919"/>
      <c r="H147" s="920"/>
      <c r="I147" s="758">
        <v>15</v>
      </c>
      <c r="J147" s="759"/>
      <c r="L147" s="762"/>
      <c r="M147" s="759"/>
      <c r="N147" s="759"/>
      <c r="O147" s="759"/>
      <c r="P147" s="919"/>
      <c r="Q147" s="920"/>
      <c r="R147" s="762"/>
      <c r="S147" s="759"/>
      <c r="U147" s="763">
        <f t="shared" si="0"/>
        <v>0</v>
      </c>
      <c r="W147"/>
      <c r="X147"/>
    </row>
    <row r="148" spans="2:24" s="151" customFormat="1">
      <c r="B148" s="757" t="s">
        <v>1615</v>
      </c>
      <c r="C148" s="759"/>
      <c r="D148" s="759"/>
      <c r="E148" s="759"/>
      <c r="F148" s="759"/>
      <c r="G148" s="919"/>
      <c r="H148" s="920"/>
      <c r="I148" s="758">
        <v>15</v>
      </c>
      <c r="J148" s="759"/>
      <c r="L148" s="762"/>
      <c r="M148" s="759"/>
      <c r="N148" s="759"/>
      <c r="O148" s="759"/>
      <c r="P148" s="919"/>
      <c r="Q148" s="920"/>
      <c r="R148" s="762"/>
      <c r="S148" s="759"/>
      <c r="U148" s="763">
        <f t="shared" si="0"/>
        <v>0</v>
      </c>
      <c r="W148"/>
      <c r="X148"/>
    </row>
    <row r="149" spans="2:24" s="151" customFormat="1">
      <c r="B149" s="757" t="s">
        <v>1616</v>
      </c>
      <c r="C149" s="759"/>
      <c r="D149" s="759"/>
      <c r="E149" s="759"/>
      <c r="F149" s="759"/>
      <c r="G149" s="919"/>
      <c r="H149" s="920"/>
      <c r="I149" s="758">
        <v>15</v>
      </c>
      <c r="J149" s="759"/>
      <c r="L149" s="762"/>
      <c r="M149" s="759"/>
      <c r="N149" s="762"/>
      <c r="O149" s="759"/>
      <c r="P149" s="919"/>
      <c r="Q149" s="920"/>
      <c r="R149" s="762"/>
      <c r="S149" s="759"/>
      <c r="U149" s="763">
        <f t="shared" si="0"/>
        <v>0</v>
      </c>
      <c r="W149"/>
      <c r="X149"/>
    </row>
    <row r="150" spans="2:24" s="151" customFormat="1">
      <c r="B150" s="757" t="s">
        <v>1202</v>
      </c>
      <c r="C150" s="758">
        <v>1038.2</v>
      </c>
      <c r="D150" s="759"/>
      <c r="E150" s="758" t="s">
        <v>1189</v>
      </c>
      <c r="F150" s="758">
        <v>680</v>
      </c>
      <c r="G150" s="919"/>
      <c r="H150" s="920"/>
      <c r="I150" s="758">
        <v>36</v>
      </c>
      <c r="J150" s="759"/>
      <c r="L150" s="762"/>
      <c r="M150" s="759"/>
      <c r="N150" s="762"/>
      <c r="O150" s="762"/>
      <c r="P150" s="919"/>
      <c r="Q150" s="920"/>
      <c r="R150" s="762"/>
      <c r="S150" s="759"/>
      <c r="U150" s="763">
        <f t="shared" si="0"/>
        <v>0</v>
      </c>
      <c r="W150"/>
      <c r="X150"/>
    </row>
    <row r="151" spans="2:24" s="151" customFormat="1">
      <c r="B151" s="757" t="s">
        <v>1203</v>
      </c>
      <c r="C151" s="758">
        <v>1017.2782153100776</v>
      </c>
      <c r="D151" s="759"/>
      <c r="E151" s="758" t="s">
        <v>1189</v>
      </c>
      <c r="F151" s="758">
        <v>680</v>
      </c>
      <c r="G151" s="919"/>
      <c r="H151" s="920"/>
      <c r="I151" s="758">
        <v>36</v>
      </c>
      <c r="J151" s="759"/>
      <c r="L151" s="762"/>
      <c r="M151" s="759"/>
      <c r="N151" s="762"/>
      <c r="O151" s="762"/>
      <c r="P151" s="919"/>
      <c r="Q151" s="920"/>
      <c r="R151" s="762"/>
      <c r="S151" s="759"/>
      <c r="U151" s="763">
        <f t="shared" si="0"/>
        <v>0</v>
      </c>
      <c r="W151"/>
      <c r="X151"/>
    </row>
    <row r="152" spans="2:24" s="151" customFormat="1">
      <c r="B152" s="757" t="s">
        <v>1204</v>
      </c>
      <c r="C152" s="758">
        <v>954.51286124031003</v>
      </c>
      <c r="D152" s="759"/>
      <c r="E152" s="758" t="s">
        <v>1189</v>
      </c>
      <c r="F152" s="758">
        <v>680</v>
      </c>
      <c r="G152" s="919"/>
      <c r="H152" s="920"/>
      <c r="I152" s="758">
        <v>36</v>
      </c>
      <c r="J152" s="759"/>
      <c r="L152" s="762"/>
      <c r="M152" s="759"/>
      <c r="N152" s="762"/>
      <c r="O152" s="762"/>
      <c r="P152" s="919"/>
      <c r="Q152" s="920"/>
      <c r="R152" s="762"/>
      <c r="S152" s="759"/>
      <c r="U152" s="763">
        <f t="shared" si="0"/>
        <v>0</v>
      </c>
      <c r="W152"/>
      <c r="X152"/>
    </row>
    <row r="153" spans="2:24" s="151" customFormat="1">
      <c r="B153" s="757" t="s">
        <v>1205</v>
      </c>
      <c r="C153" s="758">
        <v>120.05000000000001</v>
      </c>
      <c r="D153" s="759"/>
      <c r="E153" s="759"/>
      <c r="F153" s="758">
        <v>32</v>
      </c>
      <c r="G153" s="919"/>
      <c r="H153" s="920"/>
      <c r="I153" s="759"/>
      <c r="J153" s="759"/>
      <c r="L153" s="762"/>
      <c r="M153" s="759"/>
      <c r="N153" s="759"/>
      <c r="O153" s="762"/>
      <c r="P153" s="919"/>
      <c r="Q153" s="920"/>
      <c r="R153" s="759"/>
      <c r="S153" s="759"/>
      <c r="U153" s="763">
        <f t="shared" si="0"/>
        <v>0</v>
      </c>
      <c r="W153"/>
      <c r="X153"/>
    </row>
    <row r="154" spans="2:24" s="151" customFormat="1">
      <c r="B154" s="757" t="s">
        <v>1206</v>
      </c>
      <c r="C154" s="758">
        <v>3178.7036506921477</v>
      </c>
      <c r="D154" s="759"/>
      <c r="E154" s="758">
        <v>693</v>
      </c>
      <c r="F154" s="758">
        <v>1977</v>
      </c>
      <c r="G154" s="919"/>
      <c r="H154" s="920"/>
      <c r="I154" s="759"/>
      <c r="J154" s="759"/>
      <c r="L154" s="762"/>
      <c r="M154" s="759"/>
      <c r="N154" s="762"/>
      <c r="O154" s="762"/>
      <c r="P154" s="919"/>
      <c r="Q154" s="920"/>
      <c r="R154" s="759"/>
      <c r="S154" s="759"/>
      <c r="U154" s="763">
        <f t="shared" si="0"/>
        <v>0</v>
      </c>
      <c r="W154"/>
      <c r="X154"/>
    </row>
    <row r="155" spans="2:24" s="151" customFormat="1">
      <c r="B155" s="757" t="s">
        <v>1207</v>
      </c>
      <c r="C155" s="758">
        <v>2590.856200124198</v>
      </c>
      <c r="D155" s="759"/>
      <c r="E155" s="758">
        <v>599</v>
      </c>
      <c r="F155" s="758">
        <v>1528</v>
      </c>
      <c r="G155" s="919"/>
      <c r="H155" s="920"/>
      <c r="I155" s="759"/>
      <c r="J155" s="759"/>
      <c r="L155" s="762"/>
      <c r="M155" s="759"/>
      <c r="N155" s="762"/>
      <c r="O155" s="762"/>
      <c r="P155" s="919"/>
      <c r="Q155" s="920"/>
      <c r="R155" s="759"/>
      <c r="S155" s="759"/>
      <c r="U155" s="763">
        <f t="shared" si="0"/>
        <v>0</v>
      </c>
      <c r="W155"/>
      <c r="X155"/>
    </row>
    <row r="156" spans="2:24" s="151" customFormat="1">
      <c r="B156" s="757" t="s">
        <v>1208</v>
      </c>
      <c r="C156" s="758">
        <v>3281.3543418416575</v>
      </c>
      <c r="D156" s="759"/>
      <c r="E156" s="758">
        <v>599</v>
      </c>
      <c r="F156" s="758">
        <v>2138</v>
      </c>
      <c r="G156" s="919"/>
      <c r="H156" s="920"/>
      <c r="I156" s="759"/>
      <c r="J156" s="759"/>
      <c r="L156" s="762"/>
      <c r="M156" s="759"/>
      <c r="N156" s="762"/>
      <c r="O156" s="762"/>
      <c r="P156" s="919"/>
      <c r="Q156" s="920"/>
      <c r="R156" s="759"/>
      <c r="S156" s="759"/>
      <c r="U156" s="763">
        <f t="shared" si="0"/>
        <v>0</v>
      </c>
      <c r="W156"/>
      <c r="X156"/>
    </row>
    <row r="157" spans="2:24" s="151" customFormat="1">
      <c r="B157" s="757" t="s">
        <v>1209</v>
      </c>
      <c r="C157" s="758">
        <v>2788.9595730783158</v>
      </c>
      <c r="D157" s="759"/>
      <c r="E157" s="758">
        <v>599</v>
      </c>
      <c r="F157" s="758">
        <v>1641.45221183801</v>
      </c>
      <c r="G157" s="919"/>
      <c r="H157" s="920"/>
      <c r="I157" s="759"/>
      <c r="J157" s="759"/>
      <c r="L157" s="762"/>
      <c r="M157" s="759"/>
      <c r="N157" s="762"/>
      <c r="O157" s="762"/>
      <c r="P157" s="919"/>
      <c r="Q157" s="920"/>
      <c r="R157" s="759"/>
      <c r="S157" s="759"/>
      <c r="U157" s="763">
        <f t="shared" si="0"/>
        <v>0</v>
      </c>
      <c r="W157"/>
      <c r="X157"/>
    </row>
    <row r="158" spans="2:24" s="151" customFormat="1">
      <c r="B158" s="757" t="s">
        <v>1210</v>
      </c>
      <c r="C158" s="758">
        <v>2612.4673612403099</v>
      </c>
      <c r="D158" s="759"/>
      <c r="E158" s="758">
        <v>599</v>
      </c>
      <c r="F158" s="758">
        <v>1527.7993976693799</v>
      </c>
      <c r="G158" s="919"/>
      <c r="H158" s="920"/>
      <c r="I158" s="759"/>
      <c r="J158" s="759"/>
      <c r="L158" s="762"/>
      <c r="M158" s="759"/>
      <c r="N158" s="762"/>
      <c r="O158" s="762"/>
      <c r="P158" s="919"/>
      <c r="Q158" s="920"/>
      <c r="R158" s="759"/>
      <c r="S158" s="759"/>
      <c r="U158" s="763">
        <f t="shared" si="0"/>
        <v>0</v>
      </c>
      <c r="W158"/>
      <c r="X158"/>
    </row>
    <row r="159" spans="2:24" s="151" customFormat="1">
      <c r="B159" s="757" t="s">
        <v>1211</v>
      </c>
      <c r="C159" s="758">
        <v>4368.2478490451895</v>
      </c>
      <c r="D159" s="759"/>
      <c r="E159" s="758">
        <v>599</v>
      </c>
      <c r="F159" s="758">
        <v>2677</v>
      </c>
      <c r="G159" s="919"/>
      <c r="H159" s="920"/>
      <c r="I159" s="759"/>
      <c r="J159" s="759"/>
      <c r="L159" s="762"/>
      <c r="M159" s="759"/>
      <c r="N159" s="762"/>
      <c r="O159" s="762"/>
      <c r="P159" s="919"/>
      <c r="Q159" s="920"/>
      <c r="R159" s="759"/>
      <c r="S159" s="759"/>
      <c r="U159" s="763">
        <f t="shared" si="0"/>
        <v>0</v>
      </c>
      <c r="W159"/>
      <c r="X159"/>
    </row>
    <row r="160" spans="2:24" s="151" customFormat="1">
      <c r="B160" s="757" t="s">
        <v>1212</v>
      </c>
      <c r="C160" s="758">
        <v>3253.6192703562651</v>
      </c>
      <c r="D160" s="759"/>
      <c r="E160" s="758">
        <v>599</v>
      </c>
      <c r="F160" s="758">
        <v>2319</v>
      </c>
      <c r="G160" s="919"/>
      <c r="H160" s="920"/>
      <c r="I160" s="759"/>
      <c r="J160" s="759"/>
      <c r="L160" s="762"/>
      <c r="M160" s="759"/>
      <c r="N160" s="762"/>
      <c r="O160" s="762"/>
      <c r="P160" s="919"/>
      <c r="Q160" s="920"/>
      <c r="R160" s="759"/>
      <c r="S160" s="759"/>
      <c r="U160" s="763">
        <f t="shared" si="0"/>
        <v>0</v>
      </c>
      <c r="W160"/>
      <c r="X160"/>
    </row>
    <row r="161" spans="1:24" s="151" customFormat="1">
      <c r="B161" s="757" t="s">
        <v>1213</v>
      </c>
      <c r="C161" s="758">
        <v>4547.5923612403112</v>
      </c>
      <c r="D161" s="759"/>
      <c r="E161" s="758">
        <v>1936</v>
      </c>
      <c r="F161" s="758">
        <v>3321</v>
      </c>
      <c r="G161" s="919"/>
      <c r="H161" s="920"/>
      <c r="I161" s="759"/>
      <c r="J161" s="759"/>
      <c r="L161" s="762"/>
      <c r="M161" s="759"/>
      <c r="N161" s="762"/>
      <c r="O161" s="762"/>
      <c r="P161" s="919"/>
      <c r="Q161" s="920"/>
      <c r="R161" s="759"/>
      <c r="S161" s="759"/>
      <c r="U161" s="763">
        <f t="shared" si="0"/>
        <v>0</v>
      </c>
      <c r="W161"/>
      <c r="X161"/>
    </row>
    <row r="162" spans="1:24" s="151" customFormat="1">
      <c r="B162" s="757" t="s">
        <v>1214</v>
      </c>
      <c r="C162" s="758">
        <v>3136.2285552701605</v>
      </c>
      <c r="D162" s="759"/>
      <c r="E162" s="758">
        <v>599</v>
      </c>
      <c r="F162" s="758">
        <v>2262</v>
      </c>
      <c r="G162" s="919"/>
      <c r="H162" s="920"/>
      <c r="I162" s="759"/>
      <c r="J162" s="759"/>
      <c r="L162" s="762"/>
      <c r="M162" s="759"/>
      <c r="N162" s="762"/>
      <c r="O162" s="762"/>
      <c r="P162" s="919"/>
      <c r="Q162" s="920"/>
      <c r="R162" s="759"/>
      <c r="S162" s="759"/>
      <c r="U162" s="763">
        <f t="shared" si="0"/>
        <v>0</v>
      </c>
      <c r="W162"/>
      <c r="X162"/>
    </row>
    <row r="163" spans="1:24" s="151" customFormat="1">
      <c r="B163" s="1046" t="s">
        <v>1508</v>
      </c>
      <c r="C163" s="758">
        <v>22310</v>
      </c>
      <c r="D163" s="758">
        <v>131</v>
      </c>
      <c r="E163" s="759"/>
      <c r="F163" s="758">
        <v>131</v>
      </c>
      <c r="G163" s="919"/>
      <c r="H163" s="920"/>
      <c r="I163" s="759"/>
      <c r="J163" s="759"/>
      <c r="L163" s="762"/>
      <c r="M163" s="762"/>
      <c r="N163" s="759"/>
      <c r="O163" s="762"/>
      <c r="P163" s="919"/>
      <c r="Q163" s="920"/>
      <c r="R163" s="759"/>
      <c r="S163" s="759"/>
      <c r="U163" s="763">
        <f t="shared" si="0"/>
        <v>0</v>
      </c>
      <c r="W163"/>
      <c r="X163"/>
    </row>
    <row r="164" spans="1:24" s="151" customFormat="1">
      <c r="B164" s="760" t="s">
        <v>909</v>
      </c>
      <c r="C164" s="758">
        <v>3410</v>
      </c>
      <c r="D164" s="758">
        <v>489</v>
      </c>
      <c r="E164" s="758">
        <v>2</v>
      </c>
      <c r="F164" s="758">
        <v>0</v>
      </c>
      <c r="G164" s="919"/>
      <c r="H164" s="920"/>
      <c r="I164" s="759"/>
      <c r="J164" s="759"/>
      <c r="L164" s="762"/>
      <c r="M164" s="762"/>
      <c r="N164" s="762"/>
      <c r="O164" s="762"/>
      <c r="P164" s="919"/>
      <c r="Q164" s="920"/>
      <c r="R164" s="759"/>
      <c r="S164" s="759"/>
      <c r="U164" s="763">
        <f t="shared" si="0"/>
        <v>0</v>
      </c>
      <c r="W164"/>
      <c r="X164"/>
    </row>
    <row r="165" spans="1:24" s="151" customFormat="1">
      <c r="B165" s="760" t="s">
        <v>1610</v>
      </c>
      <c r="C165" s="758">
        <v>3814.3674507310875</v>
      </c>
      <c r="D165" s="758" t="s">
        <v>1189</v>
      </c>
      <c r="E165" s="758">
        <v>0</v>
      </c>
      <c r="F165" s="759"/>
      <c r="G165" s="919"/>
      <c r="H165" s="920"/>
      <c r="I165" s="759"/>
      <c r="J165" s="759"/>
      <c r="L165" s="762"/>
      <c r="M165" s="762"/>
      <c r="N165" s="762"/>
      <c r="O165" s="759"/>
      <c r="P165" s="919"/>
      <c r="Q165" s="920"/>
      <c r="R165" s="759"/>
      <c r="S165" s="759"/>
      <c r="U165" s="763">
        <f t="shared" si="0"/>
        <v>0</v>
      </c>
      <c r="W165"/>
      <c r="X165"/>
    </row>
    <row r="166" spans="1:24" s="151" customFormat="1">
      <c r="B166" s="760" t="s">
        <v>1611</v>
      </c>
      <c r="C166" s="758">
        <v>537.2418879056047</v>
      </c>
      <c r="D166" s="758" t="s">
        <v>1189</v>
      </c>
      <c r="E166" s="758">
        <v>0</v>
      </c>
      <c r="F166" s="759"/>
      <c r="G166" s="919"/>
      <c r="H166" s="920"/>
      <c r="I166" s="759"/>
      <c r="J166" s="759"/>
      <c r="L166" s="762"/>
      <c r="M166" s="762"/>
      <c r="N166" s="762"/>
      <c r="O166" s="759"/>
      <c r="P166" s="919"/>
      <c r="Q166" s="920"/>
      <c r="R166" s="759"/>
      <c r="S166" s="759"/>
      <c r="U166" s="763">
        <f t="shared" si="0"/>
        <v>0</v>
      </c>
      <c r="W166"/>
      <c r="X166"/>
    </row>
    <row r="167" spans="1:24" s="151" customFormat="1">
      <c r="B167" s="760" t="s">
        <v>1612</v>
      </c>
      <c r="C167" s="758">
        <v>1148.8841018475393</v>
      </c>
      <c r="D167" s="758" t="s">
        <v>1189</v>
      </c>
      <c r="E167" s="758">
        <v>0</v>
      </c>
      <c r="F167" s="759"/>
      <c r="G167" s="919"/>
      <c r="H167" s="920"/>
      <c r="I167" s="759"/>
      <c r="J167" s="759"/>
      <c r="L167" s="762"/>
      <c r="M167" s="762"/>
      <c r="N167" s="762"/>
      <c r="O167" s="759"/>
      <c r="P167" s="919"/>
      <c r="Q167" s="920"/>
      <c r="R167" s="759"/>
      <c r="S167" s="759"/>
      <c r="U167" s="763">
        <f t="shared" si="0"/>
        <v>0</v>
      </c>
      <c r="W167"/>
      <c r="X167"/>
    </row>
    <row r="168" spans="1:24" s="151" customFormat="1">
      <c r="B168" s="760" t="s">
        <v>1613</v>
      </c>
      <c r="C168" s="758">
        <v>1760.526315789474</v>
      </c>
      <c r="D168" s="758" t="s">
        <v>1189</v>
      </c>
      <c r="E168" s="758">
        <v>0</v>
      </c>
      <c r="F168" s="759"/>
      <c r="G168" s="919"/>
      <c r="H168" s="920"/>
      <c r="I168" s="759"/>
      <c r="J168" s="759"/>
      <c r="L168" s="762"/>
      <c r="M168" s="762"/>
      <c r="N168" s="762"/>
      <c r="O168" s="759"/>
      <c r="P168" s="919"/>
      <c r="Q168" s="920"/>
      <c r="R168" s="759"/>
      <c r="S168" s="759"/>
      <c r="U168" s="763">
        <f t="shared" si="0"/>
        <v>0</v>
      </c>
      <c r="W168"/>
      <c r="X168"/>
    </row>
    <row r="169" spans="1:24" s="151" customFormat="1" ht="12.75" customHeight="1">
      <c r="B169" s="757" t="s">
        <v>385</v>
      </c>
      <c r="C169" s="758">
        <v>665.71566793221098</v>
      </c>
      <c r="D169" s="758">
        <v>46</v>
      </c>
      <c r="E169" s="758">
        <v>264</v>
      </c>
      <c r="F169" s="758">
        <v>122</v>
      </c>
      <c r="G169" s="919"/>
      <c r="H169" s="920"/>
      <c r="I169" s="758">
        <v>284.98</v>
      </c>
      <c r="J169" s="759"/>
      <c r="L169" s="762"/>
      <c r="M169" s="762"/>
      <c r="N169" s="762"/>
      <c r="O169" s="762"/>
      <c r="P169" s="919"/>
      <c r="Q169" s="920"/>
      <c r="R169" s="762"/>
      <c r="S169" s="759"/>
      <c r="U169" s="763">
        <f t="shared" si="0"/>
        <v>0</v>
      </c>
      <c r="W169"/>
      <c r="X169"/>
    </row>
    <row r="170" spans="1:24" s="151" customFormat="1" ht="12.75" customHeight="1">
      <c r="L170" s="148">
        <f>SUMPRODUCT(C130:C169,$L130:$L169)</f>
        <v>0</v>
      </c>
      <c r="M170" s="148">
        <f>SUMPRODUCT(D130:D169,M130:M169)</f>
        <v>0</v>
      </c>
      <c r="N170" s="148">
        <f>SUMPRODUCT(E130:E169,N130:N169)</f>
        <v>0</v>
      </c>
      <c r="O170" s="148">
        <f>SUMPRODUCT(F130:F169,O130:O169)</f>
        <v>0</v>
      </c>
      <c r="P170" s="919"/>
      <c r="Q170" s="920"/>
      <c r="R170" s="148">
        <f>SUMPRODUCT(I130:I169,R130:R169)</f>
        <v>0</v>
      </c>
      <c r="S170" s="759"/>
      <c r="U170" s="148">
        <f>IF(ROUND(SUM(L170:S170),5)=ROUND(SUM(U130:U169),5),ROUND(SUM(U130:U169),5),"!!")</f>
        <v>0</v>
      </c>
      <c r="X170" s="914"/>
    </row>
    <row r="171" spans="1:24" s="127" customFormat="1" ht="8"/>
    <row r="172" spans="1:24" ht="14.25" customHeight="1">
      <c r="A172" s="788" t="s">
        <v>1513</v>
      </c>
      <c r="B172" s="93" t="s">
        <v>1514</v>
      </c>
      <c r="C172" s="1218" t="s">
        <v>1505</v>
      </c>
      <c r="D172" s="1219"/>
      <c r="E172" s="1219"/>
      <c r="F172" s="1219"/>
      <c r="G172" s="1219"/>
      <c r="H172" s="1219"/>
      <c r="I172" s="1219"/>
      <c r="J172" s="1220"/>
      <c r="W172" s="1369" t="s">
        <v>1618</v>
      </c>
      <c r="X172" s="1370"/>
    </row>
    <row r="173" spans="1:24" ht="14.25" customHeight="1">
      <c r="A173" s="147"/>
      <c r="B173" s="93" t="s">
        <v>1515</v>
      </c>
      <c r="C173" s="1386" t="s">
        <v>1529</v>
      </c>
      <c r="D173" s="1387"/>
      <c r="E173" s="1387"/>
      <c r="F173" s="1387"/>
      <c r="G173" s="1387"/>
      <c r="H173" s="1387"/>
      <c r="I173" s="1387"/>
      <c r="J173" s="1388"/>
      <c r="W173" s="1371"/>
      <c r="X173" s="1372"/>
    </row>
    <row r="174" spans="1:24" ht="15" customHeight="1">
      <c r="B174" s="323" t="s">
        <v>28</v>
      </c>
      <c r="C174" s="1378" t="s">
        <v>1503</v>
      </c>
      <c r="D174" s="1379"/>
      <c r="E174" s="1379"/>
      <c r="F174" s="1379"/>
      <c r="G174" s="1379"/>
      <c r="H174" s="1379"/>
      <c r="I174" s="1379"/>
      <c r="J174" s="1380"/>
      <c r="L174" s="1381" t="s">
        <v>1263</v>
      </c>
      <c r="M174" s="1378" t="s">
        <v>1262</v>
      </c>
      <c r="N174" s="1379"/>
      <c r="O174" s="1379"/>
      <c r="P174" s="1379"/>
      <c r="Q174" s="1379"/>
      <c r="R174" s="1379"/>
      <c r="S174" s="1380"/>
      <c r="T174" s="151"/>
      <c r="U174" s="1359" t="s">
        <v>773</v>
      </c>
      <c r="W174" s="1373" t="s">
        <v>1185</v>
      </c>
      <c r="X174" s="1373" t="s">
        <v>1186</v>
      </c>
    </row>
    <row r="175" spans="1:24" ht="15.75" customHeight="1">
      <c r="B175" s="324"/>
      <c r="C175" s="1376"/>
      <c r="D175" s="1362" t="s">
        <v>1504</v>
      </c>
      <c r="E175" s="1374" t="s">
        <v>1259</v>
      </c>
      <c r="F175" s="1375"/>
      <c r="G175" s="1374" t="s">
        <v>1527</v>
      </c>
      <c r="H175" s="1390"/>
      <c r="I175" s="1368" t="s">
        <v>29</v>
      </c>
      <c r="J175" s="1368" t="s">
        <v>30</v>
      </c>
      <c r="L175" s="1382"/>
      <c r="M175" s="1363" t="s">
        <v>1504</v>
      </c>
      <c r="N175" s="1383" t="str">
        <f>E175</f>
        <v>Recycling</v>
      </c>
      <c r="O175" s="1384"/>
      <c r="P175" s="1383" t="s">
        <v>1527</v>
      </c>
      <c r="Q175" s="1385"/>
      <c r="R175" s="1366" t="s">
        <v>29</v>
      </c>
      <c r="S175" s="1366" t="s">
        <v>30</v>
      </c>
      <c r="T175" s="151"/>
      <c r="U175" s="1360"/>
      <c r="W175" s="1373"/>
      <c r="X175" s="1373"/>
    </row>
    <row r="176" spans="1:24" ht="24">
      <c r="B176" s="150"/>
      <c r="C176" s="1377"/>
      <c r="D176" s="1363"/>
      <c r="E176" s="787" t="s">
        <v>1549</v>
      </c>
      <c r="F176" s="787" t="s">
        <v>1550</v>
      </c>
      <c r="G176" s="755" t="s">
        <v>1260</v>
      </c>
      <c r="H176" s="756" t="s">
        <v>1261</v>
      </c>
      <c r="I176" s="1367"/>
      <c r="J176" s="1367"/>
      <c r="L176" s="1362"/>
      <c r="M176" s="1363"/>
      <c r="N176" s="787" t="s">
        <v>1528</v>
      </c>
      <c r="O176" s="787" t="s">
        <v>1155</v>
      </c>
      <c r="P176" s="755" t="s">
        <v>1260</v>
      </c>
      <c r="Q176" s="756" t="s">
        <v>853</v>
      </c>
      <c r="R176" s="1367"/>
      <c r="S176" s="1367"/>
      <c r="T176" s="151"/>
      <c r="U176" s="1361"/>
      <c r="W176" s="1373"/>
      <c r="X176" s="1373"/>
    </row>
    <row r="177" spans="2:24" s="151" customFormat="1" ht="11.25" customHeight="1">
      <c r="B177" s="1046" t="s">
        <v>1187</v>
      </c>
      <c r="C177" s="759"/>
      <c r="D177" s="758">
        <v>1</v>
      </c>
      <c r="E177" s="758">
        <v>1</v>
      </c>
      <c r="F177" s="758">
        <v>1</v>
      </c>
      <c r="G177" s="759"/>
      <c r="H177" s="759"/>
      <c r="I177" s="759"/>
      <c r="J177" s="758">
        <v>2</v>
      </c>
      <c r="L177" s="761" t="str">
        <f t="shared" ref="L177:L218" si="2">IF(SUM(M177:S177)=0,"",SUM(M177:S177))</f>
        <v/>
      </c>
      <c r="M177" s="762"/>
      <c r="N177" s="762"/>
      <c r="O177" s="762"/>
      <c r="P177" s="759"/>
      <c r="Q177" s="759"/>
      <c r="R177" s="759"/>
      <c r="S177" s="762"/>
      <c r="U177" s="763">
        <f t="shared" ref="U177:U218" si="3">SUMPRODUCT(C177:J177,L177:S177)</f>
        <v>0</v>
      </c>
      <c r="W177" s="913">
        <v>-4</v>
      </c>
      <c r="X177" s="913"/>
    </row>
    <row r="178" spans="2:24" s="151" customFormat="1" ht="11.25" customHeight="1">
      <c r="B178" s="1046" t="s">
        <v>1188</v>
      </c>
      <c r="C178" s="759"/>
      <c r="D178" s="759"/>
      <c r="E178" s="758">
        <v>65</v>
      </c>
      <c r="F178" s="759"/>
      <c r="G178" s="758" t="s">
        <v>1189</v>
      </c>
      <c r="H178" s="759"/>
      <c r="I178" s="759"/>
      <c r="J178" s="758">
        <v>75.491864101767533</v>
      </c>
      <c r="L178" s="761" t="str">
        <f t="shared" si="2"/>
        <v/>
      </c>
      <c r="M178" s="759"/>
      <c r="N178" s="762"/>
      <c r="O178" s="759"/>
      <c r="P178" s="762"/>
      <c r="Q178" s="759"/>
      <c r="R178" s="759"/>
      <c r="S178" s="762"/>
      <c r="U178" s="763">
        <f t="shared" si="3"/>
        <v>0</v>
      </c>
      <c r="W178" s="913">
        <v>-487.16732751349286</v>
      </c>
      <c r="X178" s="913"/>
    </row>
    <row r="179" spans="2:24" s="151" customFormat="1" ht="11.25" customHeight="1">
      <c r="B179" s="1046" t="s">
        <v>1643</v>
      </c>
      <c r="C179" s="759"/>
      <c r="D179" s="758">
        <v>1</v>
      </c>
      <c r="E179" s="758">
        <v>1.37</v>
      </c>
      <c r="F179" s="758">
        <v>1</v>
      </c>
      <c r="G179" s="759"/>
      <c r="H179" s="759"/>
      <c r="I179" s="759"/>
      <c r="J179" s="758">
        <v>2</v>
      </c>
      <c r="L179" s="761" t="str">
        <f t="shared" si="2"/>
        <v/>
      </c>
      <c r="M179" s="762"/>
      <c r="N179" s="762"/>
      <c r="O179" s="762"/>
      <c r="P179" s="759"/>
      <c r="Q179" s="759"/>
      <c r="R179" s="759"/>
      <c r="S179" s="762"/>
      <c r="U179" s="763">
        <f t="shared" si="3"/>
        <v>0</v>
      </c>
      <c r="W179" s="913"/>
      <c r="X179" s="913"/>
    </row>
    <row r="180" spans="2:24" s="151" customFormat="1" ht="11.25" customHeight="1">
      <c r="B180" s="1046" t="s">
        <v>1644</v>
      </c>
      <c r="C180" s="759"/>
      <c r="D180" s="759"/>
      <c r="E180" s="759"/>
      <c r="F180" s="759"/>
      <c r="G180" s="759"/>
      <c r="H180" s="759"/>
      <c r="I180" s="759"/>
      <c r="J180" s="758">
        <v>2</v>
      </c>
      <c r="L180" s="761" t="str">
        <f t="shared" si="2"/>
        <v/>
      </c>
      <c r="M180" s="759"/>
      <c r="N180" s="759"/>
      <c r="O180" s="759"/>
      <c r="P180" s="759"/>
      <c r="Q180" s="759"/>
      <c r="R180" s="759"/>
      <c r="S180" s="762"/>
      <c r="U180" s="763">
        <f t="shared" si="3"/>
        <v>0</v>
      </c>
      <c r="W180" s="913"/>
      <c r="X180" s="913"/>
    </row>
    <row r="181" spans="2:24" s="151" customFormat="1" ht="11.25" customHeight="1">
      <c r="B181" s="1046" t="s">
        <v>1645</v>
      </c>
      <c r="C181" s="759"/>
      <c r="D181" s="758">
        <v>1</v>
      </c>
      <c r="E181" s="758">
        <v>1.37</v>
      </c>
      <c r="F181" s="758">
        <v>1</v>
      </c>
      <c r="G181" s="759"/>
      <c r="H181" s="759"/>
      <c r="I181" s="759"/>
      <c r="J181" s="758">
        <v>2</v>
      </c>
      <c r="L181" s="761" t="str">
        <f t="shared" si="2"/>
        <v/>
      </c>
      <c r="M181" s="762"/>
      <c r="N181" s="762"/>
      <c r="O181" s="762"/>
      <c r="P181" s="759"/>
      <c r="Q181" s="759"/>
      <c r="R181" s="759"/>
      <c r="S181" s="762"/>
      <c r="U181" s="763">
        <f t="shared" si="3"/>
        <v>0</v>
      </c>
      <c r="W181" s="913"/>
      <c r="X181" s="913"/>
    </row>
    <row r="182" spans="2:24" s="151" customFormat="1" ht="11.25" customHeight="1">
      <c r="B182" s="1046" t="s">
        <v>1646</v>
      </c>
      <c r="C182" s="759"/>
      <c r="D182" s="759"/>
      <c r="E182" s="758">
        <v>1</v>
      </c>
      <c r="F182" s="759"/>
      <c r="G182" s="759"/>
      <c r="H182" s="759"/>
      <c r="I182" s="759"/>
      <c r="J182" s="758">
        <v>2</v>
      </c>
      <c r="L182" s="761" t="str">
        <f t="shared" si="2"/>
        <v/>
      </c>
      <c r="M182" s="759"/>
      <c r="N182" s="762"/>
      <c r="O182" s="759"/>
      <c r="P182" s="759"/>
      <c r="Q182" s="759"/>
      <c r="R182" s="759"/>
      <c r="S182" s="762"/>
      <c r="U182" s="763">
        <f t="shared" si="3"/>
        <v>0</v>
      </c>
      <c r="W182" s="913"/>
      <c r="X182" s="913"/>
    </row>
    <row r="183" spans="2:24" s="151" customFormat="1" ht="11.25" customHeight="1">
      <c r="B183" s="1046" t="s">
        <v>1647</v>
      </c>
      <c r="C183" s="759"/>
      <c r="D183" s="759"/>
      <c r="E183" s="758">
        <v>1</v>
      </c>
      <c r="F183" s="758">
        <v>1</v>
      </c>
      <c r="G183" s="759"/>
      <c r="H183" s="759"/>
      <c r="I183" s="759"/>
      <c r="J183" s="758">
        <v>2</v>
      </c>
      <c r="L183" s="761" t="str">
        <f t="shared" si="2"/>
        <v/>
      </c>
      <c r="M183" s="759"/>
      <c r="N183" s="762"/>
      <c r="O183" s="762"/>
      <c r="P183" s="759"/>
      <c r="Q183" s="759"/>
      <c r="R183" s="759"/>
      <c r="S183" s="762"/>
      <c r="U183" s="763">
        <f t="shared" si="3"/>
        <v>0</v>
      </c>
      <c r="W183" s="913"/>
      <c r="X183" s="913"/>
    </row>
    <row r="184" spans="2:24" s="151" customFormat="1" ht="11.25" customHeight="1">
      <c r="B184" s="1046" t="s">
        <v>1648</v>
      </c>
      <c r="C184" s="759"/>
      <c r="D184" s="759"/>
      <c r="E184" s="759"/>
      <c r="F184" s="758">
        <v>1</v>
      </c>
      <c r="G184" s="759"/>
      <c r="H184" s="759"/>
      <c r="I184" s="759"/>
      <c r="J184" s="758">
        <v>2</v>
      </c>
      <c r="L184" s="761" t="str">
        <f t="shared" si="2"/>
        <v/>
      </c>
      <c r="M184" s="759"/>
      <c r="N184" s="759"/>
      <c r="O184" s="762"/>
      <c r="P184" s="759"/>
      <c r="Q184" s="759"/>
      <c r="R184" s="759"/>
      <c r="S184" s="762"/>
      <c r="U184" s="763">
        <f t="shared" si="3"/>
        <v>0</v>
      </c>
      <c r="W184" s="913"/>
      <c r="X184" s="913"/>
    </row>
    <row r="185" spans="2:24" s="151" customFormat="1" ht="11.25" customHeight="1">
      <c r="B185" s="1046" t="s">
        <v>1649</v>
      </c>
      <c r="C185" s="759"/>
      <c r="D185" s="759"/>
      <c r="E185" s="759"/>
      <c r="F185" s="758">
        <v>1</v>
      </c>
      <c r="G185" s="759"/>
      <c r="H185" s="759"/>
      <c r="I185" s="759"/>
      <c r="J185" s="758">
        <v>2</v>
      </c>
      <c r="L185" s="761" t="str">
        <f t="shared" si="2"/>
        <v/>
      </c>
      <c r="M185" s="759"/>
      <c r="N185" s="759"/>
      <c r="O185" s="762"/>
      <c r="P185" s="759"/>
      <c r="Q185" s="759"/>
      <c r="R185" s="759"/>
      <c r="S185" s="762"/>
      <c r="U185" s="763">
        <f t="shared" si="3"/>
        <v>0</v>
      </c>
      <c r="W185" s="913"/>
      <c r="X185" s="913"/>
    </row>
    <row r="186" spans="2:24" s="151" customFormat="1" ht="11.25" customHeight="1">
      <c r="B186" s="1046" t="s">
        <v>1650</v>
      </c>
      <c r="C186" s="759"/>
      <c r="D186" s="759"/>
      <c r="E186" s="759"/>
      <c r="F186" s="758">
        <v>1.488502669517501</v>
      </c>
      <c r="G186" s="759"/>
      <c r="H186" s="759"/>
      <c r="I186" s="759"/>
      <c r="J186" s="758">
        <v>2</v>
      </c>
      <c r="L186" s="761" t="str">
        <f t="shared" si="2"/>
        <v/>
      </c>
      <c r="M186" s="759"/>
      <c r="N186" s="759"/>
      <c r="O186" s="762"/>
      <c r="P186" s="759"/>
      <c r="Q186" s="759"/>
      <c r="R186" s="759"/>
      <c r="S186" s="762"/>
      <c r="U186" s="763">
        <f t="shared" si="3"/>
        <v>0</v>
      </c>
      <c r="W186" s="913"/>
      <c r="X186" s="913"/>
    </row>
    <row r="187" spans="2:24" s="151" customFormat="1">
      <c r="B187" s="1046" t="s">
        <v>1190</v>
      </c>
      <c r="C187" s="759"/>
      <c r="D187" s="759"/>
      <c r="E187" s="758" t="s">
        <v>1189</v>
      </c>
      <c r="F187" s="758">
        <v>21</v>
      </c>
      <c r="G187" s="758">
        <v>21</v>
      </c>
      <c r="H187" s="759"/>
      <c r="I187" s="758">
        <v>21</v>
      </c>
      <c r="J187" s="758">
        <v>553</v>
      </c>
      <c r="L187" s="761" t="str">
        <f t="shared" si="2"/>
        <v/>
      </c>
      <c r="M187" s="759"/>
      <c r="N187" s="762"/>
      <c r="O187" s="762"/>
      <c r="P187" s="762"/>
      <c r="Q187" s="759"/>
      <c r="R187" s="762"/>
      <c r="S187" s="762"/>
      <c r="U187" s="763">
        <f t="shared" si="3"/>
        <v>0</v>
      </c>
      <c r="W187" s="913">
        <v>-736.09286124031007</v>
      </c>
      <c r="X187" s="913"/>
    </row>
    <row r="188" spans="2:24" s="151" customFormat="1">
      <c r="B188" s="1046" t="s">
        <v>1191</v>
      </c>
      <c r="C188" s="759"/>
      <c r="D188" s="758" t="s">
        <v>1189</v>
      </c>
      <c r="E188" s="758">
        <v>21</v>
      </c>
      <c r="F188" s="758">
        <v>21</v>
      </c>
      <c r="G188" s="758">
        <v>21</v>
      </c>
      <c r="H188" s="759"/>
      <c r="I188" s="759"/>
      <c r="J188" s="758">
        <v>25.776199999999999</v>
      </c>
      <c r="L188" s="761" t="str">
        <f t="shared" si="2"/>
        <v/>
      </c>
      <c r="M188" s="762"/>
      <c r="N188" s="762"/>
      <c r="O188" s="762"/>
      <c r="P188" s="762"/>
      <c r="Q188" s="759"/>
      <c r="R188" s="759"/>
      <c r="S188" s="762"/>
      <c r="U188" s="763">
        <f t="shared" si="3"/>
        <v>0</v>
      </c>
      <c r="W188" s="913" t="s">
        <v>1192</v>
      </c>
      <c r="X188" s="913" t="s">
        <v>1639</v>
      </c>
    </row>
    <row r="189" spans="2:24" s="151" customFormat="1">
      <c r="B189" s="1046" t="s">
        <v>1193</v>
      </c>
      <c r="C189" s="759"/>
      <c r="D189" s="759"/>
      <c r="E189" s="759"/>
      <c r="F189" s="758">
        <v>21</v>
      </c>
      <c r="G189" s="758">
        <v>21</v>
      </c>
      <c r="H189" s="759"/>
      <c r="I189" s="759"/>
      <c r="J189" s="758">
        <v>21.305</v>
      </c>
      <c r="L189" s="761" t="str">
        <f t="shared" si="2"/>
        <v/>
      </c>
      <c r="M189" s="759"/>
      <c r="N189" s="759"/>
      <c r="O189" s="762"/>
      <c r="P189" s="762"/>
      <c r="Q189" s="759"/>
      <c r="R189" s="759"/>
      <c r="S189" s="762"/>
      <c r="U189" s="763">
        <f t="shared" si="3"/>
        <v>0</v>
      </c>
      <c r="W189" s="913">
        <v>-9266.5923612403112</v>
      </c>
      <c r="X189" s="913"/>
    </row>
    <row r="190" spans="2:24" s="151" customFormat="1">
      <c r="B190" s="1046" t="s">
        <v>1194</v>
      </c>
      <c r="C190" s="759"/>
      <c r="D190" s="759"/>
      <c r="E190" s="759"/>
      <c r="F190" s="758">
        <v>21</v>
      </c>
      <c r="G190" s="758">
        <v>21</v>
      </c>
      <c r="H190" s="759"/>
      <c r="I190" s="759"/>
      <c r="J190" s="758">
        <v>21.305</v>
      </c>
      <c r="L190" s="761" t="str">
        <f t="shared" si="2"/>
        <v/>
      </c>
      <c r="M190" s="759"/>
      <c r="N190" s="759"/>
      <c r="O190" s="762"/>
      <c r="P190" s="762"/>
      <c r="Q190" s="759"/>
      <c r="R190" s="759"/>
      <c r="S190" s="762"/>
      <c r="U190" s="763">
        <f t="shared" si="3"/>
        <v>0</v>
      </c>
      <c r="W190" s="913">
        <v>-3910.52276124031</v>
      </c>
      <c r="X190" s="913"/>
    </row>
    <row r="191" spans="2:24" s="151" customFormat="1">
      <c r="B191" s="1046" t="s">
        <v>1195</v>
      </c>
      <c r="C191" s="759"/>
      <c r="D191" s="759"/>
      <c r="E191" s="759"/>
      <c r="F191" s="758">
        <v>21</v>
      </c>
      <c r="G191" s="758">
        <v>29.411999999999999</v>
      </c>
      <c r="H191" s="759"/>
      <c r="I191" s="759"/>
      <c r="J191" s="758">
        <v>20.239750000000001</v>
      </c>
      <c r="L191" s="761" t="str">
        <f t="shared" si="2"/>
        <v/>
      </c>
      <c r="M191" s="759"/>
      <c r="N191" s="759"/>
      <c r="O191" s="762"/>
      <c r="P191" s="762"/>
      <c r="Q191" s="759"/>
      <c r="R191" s="759"/>
      <c r="S191" s="762"/>
      <c r="U191" s="763">
        <f t="shared" si="3"/>
        <v>0</v>
      </c>
      <c r="W191" s="913">
        <v>-2171</v>
      </c>
      <c r="X191" s="913"/>
    </row>
    <row r="192" spans="2:24" s="151" customFormat="1">
      <c r="B192" s="1046" t="s">
        <v>1196</v>
      </c>
      <c r="C192" s="759"/>
      <c r="D192" s="759"/>
      <c r="E192" s="759"/>
      <c r="F192" s="758">
        <v>21</v>
      </c>
      <c r="G192" s="758">
        <v>30.959999999999997</v>
      </c>
      <c r="H192" s="759"/>
      <c r="I192" s="759"/>
      <c r="J192" s="758">
        <v>21.305</v>
      </c>
      <c r="L192" s="761" t="str">
        <f t="shared" si="2"/>
        <v/>
      </c>
      <c r="M192" s="759"/>
      <c r="N192" s="759"/>
      <c r="O192" s="762"/>
      <c r="P192" s="762"/>
      <c r="Q192" s="759"/>
      <c r="R192" s="759"/>
      <c r="S192" s="762"/>
      <c r="U192" s="763">
        <f t="shared" si="3"/>
        <v>0</v>
      </c>
      <c r="W192" s="913">
        <v>-1722.8323612403101</v>
      </c>
      <c r="X192" s="913"/>
    </row>
    <row r="193" spans="2:24" s="151" customFormat="1">
      <c r="B193" s="1046" t="s">
        <v>1197</v>
      </c>
      <c r="C193" s="759"/>
      <c r="D193" s="759"/>
      <c r="E193" s="759"/>
      <c r="F193" s="758">
        <v>21</v>
      </c>
      <c r="G193" s="758">
        <v>21</v>
      </c>
      <c r="H193" s="759"/>
      <c r="I193" s="759"/>
      <c r="J193" s="758">
        <v>0</v>
      </c>
      <c r="L193" s="761" t="str">
        <f t="shared" si="2"/>
        <v/>
      </c>
      <c r="M193" s="759"/>
      <c r="N193" s="759"/>
      <c r="O193" s="762"/>
      <c r="P193" s="762"/>
      <c r="Q193" s="759"/>
      <c r="R193" s="759"/>
      <c r="S193" s="762"/>
      <c r="U193" s="763">
        <f t="shared" si="3"/>
        <v>0</v>
      </c>
      <c r="W193" s="913">
        <v>-725</v>
      </c>
      <c r="X193" s="913"/>
    </row>
    <row r="194" spans="2:24" s="151" customFormat="1">
      <c r="B194" s="1046" t="s">
        <v>1506</v>
      </c>
      <c r="C194" s="759"/>
      <c r="D194" s="759"/>
      <c r="E194" s="759"/>
      <c r="F194" s="758">
        <v>21</v>
      </c>
      <c r="G194" s="758">
        <v>21</v>
      </c>
      <c r="H194" s="758">
        <v>21</v>
      </c>
      <c r="I194" s="759"/>
      <c r="J194" s="758">
        <v>199</v>
      </c>
      <c r="L194" s="761" t="str">
        <f t="shared" si="2"/>
        <v/>
      </c>
      <c r="M194" s="759"/>
      <c r="N194" s="759"/>
      <c r="O194" s="762"/>
      <c r="P194" s="762"/>
      <c r="Q194" s="762"/>
      <c r="R194" s="762"/>
      <c r="S194" s="762"/>
      <c r="U194" s="763">
        <f t="shared" si="3"/>
        <v>0</v>
      </c>
      <c r="W194" s="913">
        <v>-1281</v>
      </c>
      <c r="X194" s="913"/>
    </row>
    <row r="195" spans="2:24" s="151" customFormat="1">
      <c r="B195" s="1046" t="s">
        <v>1507</v>
      </c>
      <c r="C195" s="759"/>
      <c r="D195" s="759"/>
      <c r="E195" s="758">
        <v>21</v>
      </c>
      <c r="F195" s="758">
        <v>21</v>
      </c>
      <c r="G195" s="758">
        <v>21</v>
      </c>
      <c r="H195" s="758">
        <v>21</v>
      </c>
      <c r="I195" s="759"/>
      <c r="J195" s="758">
        <v>289.83551355790695</v>
      </c>
      <c r="L195" s="761" t="str">
        <f t="shared" si="2"/>
        <v/>
      </c>
      <c r="M195" s="759"/>
      <c r="N195" s="762"/>
      <c r="O195" s="762"/>
      <c r="P195" s="762"/>
      <c r="Q195" s="762"/>
      <c r="R195" s="762"/>
      <c r="S195" s="762"/>
      <c r="U195" s="763">
        <f t="shared" si="3"/>
        <v>0</v>
      </c>
      <c r="W195" s="913">
        <v>-1969.331888349571</v>
      </c>
      <c r="X195" s="913"/>
    </row>
    <row r="196" spans="2:24" s="151" customFormat="1">
      <c r="B196" s="1046" t="s">
        <v>1220</v>
      </c>
      <c r="C196" s="759"/>
      <c r="D196" s="759"/>
      <c r="E196" s="759"/>
      <c r="F196" s="759"/>
      <c r="G196" s="758">
        <v>21</v>
      </c>
      <c r="H196" s="758">
        <v>21</v>
      </c>
      <c r="I196" s="758">
        <v>6</v>
      </c>
      <c r="J196" s="758">
        <v>570</v>
      </c>
      <c r="L196" s="761" t="str">
        <f t="shared" si="2"/>
        <v/>
      </c>
      <c r="M196" s="759"/>
      <c r="N196" s="759"/>
      <c r="O196" s="759"/>
      <c r="P196" s="762"/>
      <c r="Q196" s="762"/>
      <c r="R196" s="762"/>
      <c r="S196" s="762"/>
      <c r="U196" s="763">
        <f t="shared" si="3"/>
        <v>0</v>
      </c>
      <c r="W196" s="913" t="s">
        <v>1198</v>
      </c>
      <c r="X196" s="913" t="s">
        <v>1199</v>
      </c>
    </row>
    <row r="197" spans="2:24" s="151" customFormat="1">
      <c r="B197" s="1046" t="s">
        <v>1221</v>
      </c>
      <c r="C197" s="759"/>
      <c r="D197" s="759"/>
      <c r="E197" s="759"/>
      <c r="F197" s="759"/>
      <c r="G197" s="758">
        <v>21</v>
      </c>
      <c r="H197" s="758">
        <v>21</v>
      </c>
      <c r="I197" s="758">
        <v>6</v>
      </c>
      <c r="J197" s="758">
        <v>212.5</v>
      </c>
      <c r="L197" s="761" t="str">
        <f t="shared" si="2"/>
        <v/>
      </c>
      <c r="M197" s="759"/>
      <c r="N197" s="759"/>
      <c r="O197" s="759"/>
      <c r="P197" s="762"/>
      <c r="Q197" s="762"/>
      <c r="R197" s="762"/>
      <c r="S197" s="762"/>
      <c r="U197" s="763">
        <f t="shared" si="3"/>
        <v>0</v>
      </c>
      <c r="W197" s="913" t="s">
        <v>1640</v>
      </c>
      <c r="X197" s="913" t="s">
        <v>1641</v>
      </c>
    </row>
    <row r="198" spans="2:24" s="151" customFormat="1">
      <c r="B198" s="1046" t="s">
        <v>1222</v>
      </c>
      <c r="C198" s="759"/>
      <c r="D198" s="759"/>
      <c r="E198" s="759"/>
      <c r="F198" s="759"/>
      <c r="G198" s="758">
        <v>21</v>
      </c>
      <c r="H198" s="758">
        <v>21</v>
      </c>
      <c r="I198" s="758">
        <v>6</v>
      </c>
      <c r="J198" s="758">
        <v>254.0625</v>
      </c>
      <c r="L198" s="761" t="str">
        <f t="shared" si="2"/>
        <v/>
      </c>
      <c r="M198" s="759"/>
      <c r="N198" s="762"/>
      <c r="O198" s="759"/>
      <c r="P198" s="762"/>
      <c r="Q198" s="762"/>
      <c r="R198" s="762"/>
      <c r="S198" s="762"/>
      <c r="U198" s="763">
        <f t="shared" si="3"/>
        <v>0</v>
      </c>
      <c r="W198" s="913" t="s">
        <v>1200</v>
      </c>
      <c r="X198" s="913" t="s">
        <v>1201</v>
      </c>
    </row>
    <row r="199" spans="2:24" s="151" customFormat="1">
      <c r="B199" s="1046" t="s">
        <v>1202</v>
      </c>
      <c r="C199" s="759"/>
      <c r="D199" s="759"/>
      <c r="E199" s="758" t="s">
        <v>1189</v>
      </c>
      <c r="F199" s="758">
        <v>21</v>
      </c>
      <c r="G199" s="758">
        <v>21</v>
      </c>
      <c r="H199" s="759"/>
      <c r="I199" s="758">
        <v>21</v>
      </c>
      <c r="J199" s="758">
        <v>553</v>
      </c>
      <c r="L199" s="761" t="str">
        <f t="shared" si="2"/>
        <v/>
      </c>
      <c r="M199" s="759"/>
      <c r="N199" s="762"/>
      <c r="O199" s="762"/>
      <c r="P199" s="762"/>
      <c r="Q199" s="759"/>
      <c r="R199" s="762"/>
      <c r="S199" s="762"/>
      <c r="U199" s="763">
        <f t="shared" si="3"/>
        <v>0</v>
      </c>
      <c r="W199" s="913">
        <v>-819.78000000000009</v>
      </c>
      <c r="X199" s="913"/>
    </row>
    <row r="200" spans="2:24" s="151" customFormat="1">
      <c r="B200" s="1046" t="s">
        <v>1203</v>
      </c>
      <c r="C200" s="759"/>
      <c r="D200" s="759"/>
      <c r="E200" s="758" t="s">
        <v>1189</v>
      </c>
      <c r="F200" s="758">
        <v>21</v>
      </c>
      <c r="G200" s="758">
        <v>21</v>
      </c>
      <c r="H200" s="759"/>
      <c r="I200" s="758">
        <v>21</v>
      </c>
      <c r="J200" s="758">
        <v>553</v>
      </c>
      <c r="L200" s="761" t="str">
        <f t="shared" si="2"/>
        <v/>
      </c>
      <c r="M200" s="759"/>
      <c r="N200" s="762"/>
      <c r="O200" s="762"/>
      <c r="P200" s="762"/>
      <c r="Q200" s="759"/>
      <c r="R200" s="762"/>
      <c r="S200" s="762"/>
      <c r="U200" s="763">
        <f t="shared" si="3"/>
        <v>0</v>
      </c>
      <c r="W200" s="913">
        <v>-798.85821531007764</v>
      </c>
      <c r="X200" s="913"/>
    </row>
    <row r="201" spans="2:24" s="151" customFormat="1">
      <c r="B201" s="1046" t="s">
        <v>1204</v>
      </c>
      <c r="C201" s="759"/>
      <c r="D201" s="759"/>
      <c r="E201" s="758" t="s">
        <v>1189</v>
      </c>
      <c r="F201" s="758">
        <v>21</v>
      </c>
      <c r="G201" s="758">
        <v>21</v>
      </c>
      <c r="H201" s="759"/>
      <c r="I201" s="758">
        <v>21</v>
      </c>
      <c r="J201" s="758">
        <v>553</v>
      </c>
      <c r="L201" s="761" t="str">
        <f t="shared" si="2"/>
        <v/>
      </c>
      <c r="M201" s="759"/>
      <c r="N201" s="762"/>
      <c r="O201" s="762"/>
      <c r="P201" s="762"/>
      <c r="Q201" s="759"/>
      <c r="R201" s="762"/>
      <c r="S201" s="762"/>
      <c r="U201" s="763">
        <f t="shared" si="3"/>
        <v>0</v>
      </c>
      <c r="W201" s="913">
        <v>-736.09286124031007</v>
      </c>
      <c r="X201" s="913"/>
    </row>
    <row r="202" spans="2:24" s="151" customFormat="1">
      <c r="B202" s="1046" t="s">
        <v>1205</v>
      </c>
      <c r="C202" s="759"/>
      <c r="D202" s="759"/>
      <c r="E202" s="759"/>
      <c r="F202" s="758">
        <v>21</v>
      </c>
      <c r="G202" s="759"/>
      <c r="H202" s="759"/>
      <c r="I202" s="759"/>
      <c r="J202" s="758">
        <v>71.95</v>
      </c>
      <c r="L202" s="761" t="str">
        <f t="shared" si="2"/>
        <v/>
      </c>
      <c r="M202" s="759"/>
      <c r="N202" s="759"/>
      <c r="O202" s="762"/>
      <c r="P202" s="759"/>
      <c r="Q202" s="759"/>
      <c r="R202" s="759"/>
      <c r="S202" s="762"/>
      <c r="U202" s="763">
        <f t="shared" si="3"/>
        <v>0</v>
      </c>
      <c r="W202" s="913">
        <v>-138.83000000000001</v>
      </c>
      <c r="X202" s="913"/>
    </row>
    <row r="203" spans="2:24" s="151" customFormat="1">
      <c r="B203" s="1046" t="s">
        <v>1206</v>
      </c>
      <c r="C203" s="759"/>
      <c r="D203" s="759"/>
      <c r="E203" s="758">
        <v>21</v>
      </c>
      <c r="F203" s="758">
        <v>21</v>
      </c>
      <c r="G203" s="758">
        <v>21</v>
      </c>
      <c r="H203" s="759"/>
      <c r="I203" s="759"/>
      <c r="J203" s="758">
        <v>34.08</v>
      </c>
      <c r="L203" s="761" t="str">
        <f t="shared" si="2"/>
        <v/>
      </c>
      <c r="M203" s="759"/>
      <c r="N203" s="762"/>
      <c r="O203" s="762"/>
      <c r="P203" s="762"/>
      <c r="Q203" s="759"/>
      <c r="R203" s="759"/>
      <c r="S203" s="762"/>
      <c r="U203" s="763">
        <f t="shared" si="3"/>
        <v>0</v>
      </c>
      <c r="W203" s="913">
        <v>-1215.11054654808</v>
      </c>
      <c r="X203" s="913"/>
    </row>
    <row r="204" spans="2:24" s="151" customFormat="1">
      <c r="B204" s="1046" t="s">
        <v>1207</v>
      </c>
      <c r="C204" s="759"/>
      <c r="D204" s="759"/>
      <c r="E204" s="758">
        <v>21</v>
      </c>
      <c r="F204" s="758">
        <v>21</v>
      </c>
      <c r="G204" s="758">
        <v>21</v>
      </c>
      <c r="H204" s="759"/>
      <c r="I204" s="759"/>
      <c r="J204" s="758">
        <v>34.08</v>
      </c>
      <c r="L204" s="761" t="str">
        <f t="shared" si="2"/>
        <v/>
      </c>
      <c r="M204" s="759"/>
      <c r="N204" s="762"/>
      <c r="O204" s="762"/>
      <c r="P204" s="762"/>
      <c r="Q204" s="759"/>
      <c r="R204" s="759"/>
      <c r="S204" s="762"/>
      <c r="U204" s="763">
        <f t="shared" si="3"/>
        <v>0</v>
      </c>
      <c r="W204" s="913">
        <v>-1076.3239031176977</v>
      </c>
      <c r="X204" s="913"/>
    </row>
    <row r="205" spans="2:24" s="151" customFormat="1">
      <c r="B205" s="1046" t="s">
        <v>1208</v>
      </c>
      <c r="C205" s="759"/>
      <c r="D205" s="759"/>
      <c r="E205" s="758">
        <v>21</v>
      </c>
      <c r="F205" s="758">
        <v>21</v>
      </c>
      <c r="G205" s="758">
        <v>21</v>
      </c>
      <c r="H205" s="759"/>
      <c r="I205" s="759"/>
      <c r="J205" s="758">
        <v>34.08</v>
      </c>
      <c r="L205" s="761" t="str">
        <f t="shared" si="2"/>
        <v/>
      </c>
      <c r="M205" s="759"/>
      <c r="N205" s="762"/>
      <c r="O205" s="762"/>
      <c r="P205" s="762"/>
      <c r="Q205" s="759"/>
      <c r="R205" s="759"/>
      <c r="S205" s="762"/>
      <c r="U205" s="763">
        <f t="shared" si="3"/>
        <v>0</v>
      </c>
      <c r="W205" s="913">
        <v>-1156</v>
      </c>
      <c r="X205" s="913"/>
    </row>
    <row r="206" spans="2:24" s="151" customFormat="1">
      <c r="B206" s="1046" t="s">
        <v>1209</v>
      </c>
      <c r="C206" s="759"/>
      <c r="D206" s="759"/>
      <c r="E206" s="758">
        <v>21</v>
      </c>
      <c r="F206" s="758">
        <v>21</v>
      </c>
      <c r="G206" s="758">
        <v>21</v>
      </c>
      <c r="H206" s="759"/>
      <c r="I206" s="759"/>
      <c r="J206" s="758">
        <v>34.08</v>
      </c>
      <c r="L206" s="761" t="str">
        <f t="shared" si="2"/>
        <v/>
      </c>
      <c r="M206" s="759"/>
      <c r="N206" s="762"/>
      <c r="O206" s="762"/>
      <c r="P206" s="762"/>
      <c r="Q206" s="759"/>
      <c r="R206" s="759"/>
      <c r="S206" s="762"/>
      <c r="U206" s="763">
        <f t="shared" si="3"/>
        <v>0</v>
      </c>
      <c r="W206" s="913">
        <v>-1160.5873612403097</v>
      </c>
      <c r="X206" s="913"/>
    </row>
    <row r="207" spans="2:24" s="151" customFormat="1">
      <c r="B207" s="1046" t="s">
        <v>1210</v>
      </c>
      <c r="C207" s="759"/>
      <c r="D207" s="759"/>
      <c r="E207" s="758">
        <v>21</v>
      </c>
      <c r="F207" s="758">
        <v>21</v>
      </c>
      <c r="G207" s="758">
        <v>21</v>
      </c>
      <c r="H207" s="759"/>
      <c r="I207" s="759"/>
      <c r="J207" s="758">
        <v>34.08</v>
      </c>
      <c r="L207" s="761" t="str">
        <f t="shared" si="2"/>
        <v/>
      </c>
      <c r="M207" s="759"/>
      <c r="N207" s="762"/>
      <c r="O207" s="762"/>
      <c r="P207" s="762"/>
      <c r="Q207" s="759"/>
      <c r="R207" s="759"/>
      <c r="S207" s="762"/>
      <c r="U207" s="763">
        <f t="shared" si="3"/>
        <v>0</v>
      </c>
      <c r="W207" s="913">
        <v>-1097.9350642338095</v>
      </c>
      <c r="X207" s="913"/>
    </row>
    <row r="208" spans="2:24" s="151" customFormat="1">
      <c r="B208" s="1046" t="s">
        <v>1211</v>
      </c>
      <c r="C208" s="759"/>
      <c r="D208" s="759"/>
      <c r="E208" s="758">
        <v>21</v>
      </c>
      <c r="F208" s="758">
        <v>21</v>
      </c>
      <c r="G208" s="758">
        <v>21</v>
      </c>
      <c r="H208" s="759"/>
      <c r="I208" s="759"/>
      <c r="J208" s="758">
        <v>34.08</v>
      </c>
      <c r="L208" s="761" t="str">
        <f t="shared" si="2"/>
        <v/>
      </c>
      <c r="M208" s="759"/>
      <c r="N208" s="762"/>
      <c r="O208" s="762"/>
      <c r="P208" s="762"/>
      <c r="Q208" s="759"/>
      <c r="R208" s="759"/>
      <c r="S208" s="762"/>
      <c r="U208" s="763">
        <f t="shared" si="3"/>
        <v>0</v>
      </c>
      <c r="W208" s="913">
        <v>-1704.5873612403097</v>
      </c>
      <c r="X208" s="913"/>
    </row>
    <row r="209" spans="1:24" s="151" customFormat="1">
      <c r="B209" s="1046" t="s">
        <v>1212</v>
      </c>
      <c r="C209" s="759"/>
      <c r="D209" s="759"/>
      <c r="E209" s="758">
        <v>21</v>
      </c>
      <c r="F209" s="758">
        <v>21</v>
      </c>
      <c r="G209" s="758">
        <v>21</v>
      </c>
      <c r="H209" s="759"/>
      <c r="I209" s="759"/>
      <c r="J209" s="758">
        <v>34.08</v>
      </c>
      <c r="L209" s="761" t="str">
        <f t="shared" si="2"/>
        <v/>
      </c>
      <c r="M209" s="759"/>
      <c r="N209" s="762"/>
      <c r="O209" s="762"/>
      <c r="P209" s="762"/>
      <c r="Q209" s="759"/>
      <c r="R209" s="759"/>
      <c r="S209" s="762"/>
      <c r="U209" s="763">
        <f t="shared" si="3"/>
        <v>0</v>
      </c>
      <c r="W209" s="913">
        <v>-947.9350642338095</v>
      </c>
      <c r="X209" s="913"/>
    </row>
    <row r="210" spans="1:24" s="151" customFormat="1">
      <c r="B210" s="1046" t="s">
        <v>1213</v>
      </c>
      <c r="C210" s="759"/>
      <c r="D210" s="759"/>
      <c r="E210" s="758">
        <v>21</v>
      </c>
      <c r="F210" s="758">
        <v>21</v>
      </c>
      <c r="G210" s="758">
        <v>21</v>
      </c>
      <c r="H210" s="759"/>
      <c r="I210" s="759"/>
      <c r="J210" s="758">
        <v>34.08</v>
      </c>
      <c r="L210" s="761" t="str">
        <f t="shared" si="2"/>
        <v/>
      </c>
      <c r="M210" s="759"/>
      <c r="N210" s="762"/>
      <c r="O210" s="762"/>
      <c r="P210" s="762"/>
      <c r="Q210" s="759"/>
      <c r="R210" s="759"/>
      <c r="S210" s="762"/>
      <c r="U210" s="763">
        <f t="shared" si="3"/>
        <v>0</v>
      </c>
      <c r="W210" s="913">
        <v>-1239.5613691029907</v>
      </c>
      <c r="X210" s="913"/>
    </row>
    <row r="211" spans="1:24" s="151" customFormat="1">
      <c r="B211" s="1046" t="s">
        <v>1214</v>
      </c>
      <c r="C211" s="759"/>
      <c r="D211" s="759"/>
      <c r="E211" s="758">
        <v>21</v>
      </c>
      <c r="F211" s="758">
        <v>21</v>
      </c>
      <c r="G211" s="758">
        <v>21</v>
      </c>
      <c r="H211" s="759"/>
      <c r="I211" s="759"/>
      <c r="J211" s="758">
        <v>34.08</v>
      </c>
      <c r="L211" s="761" t="str">
        <f t="shared" si="2"/>
        <v/>
      </c>
      <c r="M211" s="759"/>
      <c r="N211" s="762"/>
      <c r="O211" s="762"/>
      <c r="P211" s="762"/>
      <c r="Q211" s="759"/>
      <c r="R211" s="759"/>
      <c r="S211" s="762"/>
      <c r="U211" s="763">
        <f t="shared" si="3"/>
        <v>0</v>
      </c>
      <c r="W211" s="913">
        <v>-887.9350642338095</v>
      </c>
      <c r="X211" s="913"/>
    </row>
    <row r="212" spans="1:24" s="151" customFormat="1">
      <c r="B212" s="1046" t="s">
        <v>1508</v>
      </c>
      <c r="C212" s="759"/>
      <c r="D212" s="758">
        <v>21</v>
      </c>
      <c r="E212" s="759"/>
      <c r="F212" s="758">
        <v>21</v>
      </c>
      <c r="G212" s="758">
        <v>21</v>
      </c>
      <c r="H212" s="759"/>
      <c r="I212" s="759"/>
      <c r="J212" s="758">
        <v>552</v>
      </c>
      <c r="L212" s="761" t="str">
        <f t="shared" si="2"/>
        <v/>
      </c>
      <c r="M212" s="762"/>
      <c r="N212" s="759"/>
      <c r="O212" s="762"/>
      <c r="P212" s="762"/>
      <c r="Q212" s="759"/>
      <c r="R212" s="759"/>
      <c r="S212" s="762"/>
      <c r="U212" s="763">
        <f t="shared" si="3"/>
        <v>0</v>
      </c>
      <c r="W212" s="913">
        <v>-14068.607998653893</v>
      </c>
      <c r="X212" s="913"/>
    </row>
    <row r="213" spans="1:24" s="151" customFormat="1">
      <c r="B213" s="760" t="s">
        <v>909</v>
      </c>
      <c r="C213" s="759"/>
      <c r="D213" s="758">
        <v>21</v>
      </c>
      <c r="E213" s="758">
        <v>21</v>
      </c>
      <c r="F213" s="758">
        <v>21</v>
      </c>
      <c r="G213" s="759"/>
      <c r="H213" s="759"/>
      <c r="I213" s="759"/>
      <c r="J213" s="759"/>
      <c r="L213" s="761" t="str">
        <f t="shared" si="2"/>
        <v/>
      </c>
      <c r="M213" s="762"/>
      <c r="N213" s="762"/>
      <c r="O213" s="762"/>
      <c r="P213" s="759"/>
      <c r="Q213" s="759"/>
      <c r="R213" s="759"/>
      <c r="S213" s="759"/>
      <c r="U213" s="763">
        <f t="shared" si="3"/>
        <v>0</v>
      </c>
      <c r="W213" s="759"/>
      <c r="X213" s="759"/>
    </row>
    <row r="214" spans="1:24" s="151" customFormat="1">
      <c r="B214" s="760" t="s">
        <v>1215</v>
      </c>
      <c r="C214" s="759"/>
      <c r="D214" s="758" t="s">
        <v>1189</v>
      </c>
      <c r="E214" s="758">
        <v>21</v>
      </c>
      <c r="F214" s="759"/>
      <c r="G214" s="759"/>
      <c r="H214" s="759"/>
      <c r="I214" s="759"/>
      <c r="J214" s="758">
        <v>16.579999999999998</v>
      </c>
      <c r="L214" s="761" t="str">
        <f t="shared" si="2"/>
        <v/>
      </c>
      <c r="M214" s="762"/>
      <c r="N214" s="762"/>
      <c r="O214" s="759"/>
      <c r="P214" s="759"/>
      <c r="Q214" s="759"/>
      <c r="R214" s="759"/>
      <c r="S214" s="762"/>
      <c r="U214" s="763">
        <f t="shared" si="3"/>
        <v>0</v>
      </c>
      <c r="W214" s="913">
        <v>-656.02094240837687</v>
      </c>
      <c r="X214" s="759"/>
    </row>
    <row r="215" spans="1:24" s="151" customFormat="1">
      <c r="B215" s="760" t="s">
        <v>1216</v>
      </c>
      <c r="C215" s="759"/>
      <c r="D215" s="758" t="s">
        <v>1189</v>
      </c>
      <c r="E215" s="758">
        <v>21</v>
      </c>
      <c r="F215" s="759"/>
      <c r="G215" s="758">
        <v>21</v>
      </c>
      <c r="H215" s="759"/>
      <c r="I215" s="759"/>
      <c r="J215" s="758">
        <v>16.579999999999998</v>
      </c>
      <c r="L215" s="761" t="str">
        <f t="shared" si="2"/>
        <v/>
      </c>
      <c r="M215" s="762"/>
      <c r="N215" s="762"/>
      <c r="O215" s="759"/>
      <c r="P215" s="762"/>
      <c r="Q215" s="759"/>
      <c r="R215" s="759"/>
      <c r="S215" s="762"/>
      <c r="U215" s="763">
        <f t="shared" si="3"/>
        <v>0</v>
      </c>
      <c r="W215" s="913">
        <v>-1265.6581710914454</v>
      </c>
      <c r="X215" s="759"/>
    </row>
    <row r="216" spans="1:24" s="151" customFormat="1">
      <c r="B216" s="760" t="s">
        <v>1217</v>
      </c>
      <c r="C216" s="759"/>
      <c r="D216" s="758" t="s">
        <v>1189</v>
      </c>
      <c r="E216" s="758">
        <v>21</v>
      </c>
      <c r="F216" s="759"/>
      <c r="G216" s="758">
        <v>21</v>
      </c>
      <c r="H216" s="759"/>
      <c r="I216" s="759"/>
      <c r="J216" s="758">
        <v>16.579999999999998</v>
      </c>
      <c r="L216" s="761" t="str">
        <f t="shared" si="2"/>
        <v/>
      </c>
      <c r="M216" s="762"/>
      <c r="N216" s="762"/>
      <c r="O216" s="759"/>
      <c r="P216" s="762"/>
      <c r="Q216" s="759"/>
      <c r="R216" s="759"/>
      <c r="S216" s="762"/>
      <c r="U216" s="763">
        <f t="shared" si="3"/>
        <v>0</v>
      </c>
      <c r="W216" s="913">
        <v>-1374.013822387828</v>
      </c>
      <c r="X216" s="759"/>
    </row>
    <row r="217" spans="1:24" s="151" customFormat="1">
      <c r="B217" s="760" t="s">
        <v>1218</v>
      </c>
      <c r="C217" s="759"/>
      <c r="D217" s="758" t="s">
        <v>1189</v>
      </c>
      <c r="E217" s="758">
        <v>21</v>
      </c>
      <c r="F217" s="759"/>
      <c r="G217" s="758">
        <v>21</v>
      </c>
      <c r="H217" s="759"/>
      <c r="I217" s="759"/>
      <c r="J217" s="758">
        <v>16.579999999999998</v>
      </c>
      <c r="L217" s="761" t="str">
        <f t="shared" si="2"/>
        <v/>
      </c>
      <c r="M217" s="762"/>
      <c r="N217" s="762"/>
      <c r="O217" s="759"/>
      <c r="P217" s="762"/>
      <c r="Q217" s="759"/>
      <c r="R217" s="759"/>
      <c r="S217" s="762"/>
      <c r="U217" s="763">
        <f t="shared" si="3"/>
        <v>0</v>
      </c>
      <c r="W217" s="913">
        <v>-1482.3694736842108</v>
      </c>
      <c r="X217" s="759"/>
    </row>
    <row r="218" spans="1:24" s="151" customFormat="1" ht="12.75" customHeight="1">
      <c r="B218" s="757" t="s">
        <v>385</v>
      </c>
      <c r="C218" s="759"/>
      <c r="D218" s="758">
        <v>21</v>
      </c>
      <c r="E218" s="758">
        <v>21</v>
      </c>
      <c r="F218" s="758">
        <v>21</v>
      </c>
      <c r="G218" s="758">
        <v>21</v>
      </c>
      <c r="H218" s="759"/>
      <c r="I218" s="758">
        <v>21</v>
      </c>
      <c r="J218" s="758">
        <v>851</v>
      </c>
      <c r="L218" s="761" t="str">
        <f t="shared" si="2"/>
        <v/>
      </c>
      <c r="M218" s="762"/>
      <c r="N218" s="762"/>
      <c r="O218" s="762"/>
      <c r="P218" s="762"/>
      <c r="Q218" s="759"/>
      <c r="R218" s="762"/>
      <c r="S218" s="762"/>
      <c r="U218" s="763">
        <f t="shared" si="3"/>
        <v>0</v>
      </c>
      <c r="W218" s="913">
        <v>-1223.7893430938338</v>
      </c>
      <c r="X218" s="913"/>
    </row>
    <row r="219" spans="1:24" s="151" customFormat="1" ht="12.75" customHeight="1">
      <c r="L219" s="759"/>
      <c r="M219" s="148">
        <f t="shared" ref="M219:S219" si="4">SUMPRODUCT(D177:D218,M177:M218)</f>
        <v>0</v>
      </c>
      <c r="N219" s="148">
        <f t="shared" si="4"/>
        <v>0</v>
      </c>
      <c r="O219" s="148">
        <f t="shared" si="4"/>
        <v>0</v>
      </c>
      <c r="P219" s="148">
        <f t="shared" si="4"/>
        <v>0</v>
      </c>
      <c r="Q219" s="148">
        <f t="shared" si="4"/>
        <v>0</v>
      </c>
      <c r="R219" s="148">
        <f t="shared" si="4"/>
        <v>0</v>
      </c>
      <c r="S219" s="148">
        <f t="shared" si="4"/>
        <v>0</v>
      </c>
      <c r="U219" s="148">
        <f>IF(ROUND(SUM(L219:S219),5)=ROUND(SUM(U177:U218),5),ROUND(SUM(U177:U218),5),"!!")</f>
        <v>0</v>
      </c>
      <c r="X219" s="914"/>
    </row>
    <row r="220" spans="1:24" s="127" customFormat="1" ht="8"/>
    <row r="221" spans="1:24">
      <c r="A221" s="735" t="s">
        <v>812</v>
      </c>
      <c r="B221" s="1398" t="s">
        <v>1546</v>
      </c>
      <c r="C221" s="1398"/>
      <c r="D221" s="1398"/>
      <c r="E221" s="1398"/>
      <c r="F221" s="1398"/>
      <c r="G221" s="1398"/>
      <c r="H221" s="1398"/>
      <c r="I221" s="1398"/>
      <c r="J221" s="1398"/>
    </row>
    <row r="222" spans="1:24">
      <c r="A222" s="789"/>
      <c r="B222" s="1130" t="s">
        <v>1677</v>
      </c>
      <c r="C222" s="1130"/>
      <c r="D222" s="1130"/>
      <c r="E222" s="1130"/>
      <c r="F222" s="1130"/>
      <c r="G222" s="1130"/>
      <c r="H222" s="1130"/>
      <c r="I222" s="1130"/>
      <c r="J222" s="1130"/>
    </row>
    <row r="223" spans="1:24" ht="12.75" customHeight="1">
      <c r="A223" s="630" t="s">
        <v>266</v>
      </c>
      <c r="B223" s="1221" t="s">
        <v>1617</v>
      </c>
      <c r="C223" s="1221"/>
      <c r="D223" s="1221"/>
      <c r="E223" s="1221"/>
      <c r="F223" s="1221"/>
      <c r="G223" s="1221"/>
      <c r="H223" s="1221"/>
      <c r="I223" s="1221"/>
      <c r="J223" s="1221"/>
    </row>
    <row r="224" spans="1:24">
      <c r="A224" s="630"/>
      <c r="B224" s="1221"/>
      <c r="C224" s="1221"/>
      <c r="D224" s="1221"/>
      <c r="E224" s="1221"/>
      <c r="F224" s="1221"/>
      <c r="G224" s="1221"/>
      <c r="H224" s="1221"/>
      <c r="I224" s="1221"/>
      <c r="J224" s="1221"/>
    </row>
    <row r="225" spans="1:11">
      <c r="A225" s="630"/>
      <c r="B225" s="1221"/>
      <c r="C225" s="1221"/>
      <c r="D225" s="1221"/>
      <c r="E225" s="1221"/>
      <c r="F225" s="1221"/>
      <c r="G225" s="1221"/>
      <c r="H225" s="1221"/>
      <c r="I225" s="1221"/>
      <c r="J225" s="1221"/>
    </row>
    <row r="226" spans="1:11">
      <c r="A226" s="630"/>
      <c r="B226" s="1221"/>
      <c r="C226" s="1221"/>
      <c r="D226" s="1221"/>
      <c r="E226" s="1221"/>
      <c r="F226" s="1221"/>
      <c r="G226" s="1221"/>
      <c r="H226" s="1221"/>
      <c r="I226" s="1221"/>
      <c r="J226" s="1221"/>
    </row>
    <row r="227" spans="1:11" ht="12.75" customHeight="1">
      <c r="A227" s="630"/>
      <c r="B227" s="1130" t="s">
        <v>1678</v>
      </c>
      <c r="C227" s="1130"/>
      <c r="D227" s="1130"/>
      <c r="E227" s="1130"/>
      <c r="F227" s="1130"/>
      <c r="G227" s="1130"/>
      <c r="H227" s="1130"/>
      <c r="I227" s="1130"/>
      <c r="J227" s="1130"/>
    </row>
    <row r="228" spans="1:11">
      <c r="A228" s="630"/>
      <c r="B228" s="1130"/>
      <c r="C228" s="1130"/>
      <c r="D228" s="1130"/>
      <c r="E228" s="1130"/>
      <c r="F228" s="1130"/>
      <c r="G228" s="1130"/>
      <c r="H228" s="1130"/>
      <c r="I228" s="1130"/>
      <c r="J228" s="1130"/>
    </row>
    <row r="229" spans="1:11">
      <c r="A229" s="630"/>
      <c r="B229" s="1130"/>
      <c r="C229" s="1130"/>
      <c r="D229" s="1130"/>
      <c r="E229" s="1130"/>
      <c r="F229" s="1130"/>
      <c r="G229" s="1130"/>
      <c r="H229" s="1130"/>
      <c r="I229" s="1130"/>
      <c r="J229" s="1130"/>
    </row>
    <row r="230" spans="1:11" s="214" customFormat="1" ht="5.25" customHeight="1">
      <c r="A230" s="1037"/>
      <c r="B230" s="804"/>
      <c r="C230" s="804"/>
      <c r="D230" s="804"/>
      <c r="E230" s="804"/>
      <c r="F230" s="804"/>
      <c r="G230" s="804"/>
      <c r="H230" s="804"/>
      <c r="I230" s="804"/>
      <c r="J230" s="804"/>
      <c r="K230" s="127"/>
    </row>
    <row r="231" spans="1:11" ht="12.75" customHeight="1">
      <c r="A231" s="630"/>
      <c r="B231" s="1057" t="s">
        <v>1526</v>
      </c>
      <c r="C231" s="1057"/>
      <c r="D231" s="1057"/>
      <c r="E231" s="1057"/>
      <c r="F231" s="1057"/>
      <c r="G231" s="1057"/>
      <c r="H231" s="1057"/>
      <c r="I231" s="1057"/>
      <c r="J231" s="1057"/>
    </row>
    <row r="232" spans="1:11">
      <c r="A232" s="630"/>
      <c r="B232" s="1057"/>
      <c r="C232" s="1057"/>
      <c r="D232" s="1057"/>
      <c r="E232" s="1057"/>
      <c r="F232" s="1057"/>
      <c r="G232" s="1057"/>
      <c r="H232" s="1057"/>
      <c r="I232" s="1057"/>
      <c r="J232" s="1057"/>
    </row>
    <row r="233" spans="1:11">
      <c r="A233" s="630"/>
      <c r="B233" s="1057"/>
      <c r="C233" s="1057"/>
      <c r="D233" s="1057"/>
      <c r="E233" s="1057"/>
      <c r="F233" s="1057"/>
      <c r="G233" s="1057"/>
      <c r="H233" s="1057"/>
      <c r="I233" s="1057"/>
      <c r="J233" s="1057"/>
    </row>
    <row r="234" spans="1:11">
      <c r="A234" s="789">
        <v>1</v>
      </c>
      <c r="B234" s="1391" t="s">
        <v>1547</v>
      </c>
      <c r="C234" s="1391"/>
      <c r="D234" s="1391"/>
      <c r="E234" s="1391"/>
      <c r="F234" s="1391"/>
      <c r="G234" s="1391"/>
      <c r="H234" s="1391"/>
      <c r="I234" s="1391"/>
      <c r="J234" s="1391"/>
    </row>
    <row r="235" spans="1:11" ht="14.25" customHeight="1">
      <c r="A235" s="789">
        <v>2</v>
      </c>
      <c r="B235" s="1389" t="s">
        <v>1551</v>
      </c>
      <c r="C235" s="1389"/>
      <c r="D235" s="1389"/>
      <c r="E235" s="1389"/>
      <c r="F235" s="1389"/>
      <c r="G235" s="1389"/>
      <c r="H235" s="1389"/>
      <c r="I235" s="1389"/>
      <c r="J235" s="1389"/>
    </row>
    <row r="236" spans="1:11">
      <c r="A236" s="789"/>
      <c r="B236" s="1389"/>
      <c r="C236" s="1389"/>
      <c r="D236" s="1389"/>
      <c r="E236" s="1389"/>
      <c r="F236" s="1389"/>
      <c r="G236" s="1389"/>
      <c r="H236" s="1389"/>
      <c r="I236" s="1389"/>
      <c r="J236" s="1389"/>
    </row>
    <row r="237" spans="1:11" ht="14.25" customHeight="1">
      <c r="A237" s="789">
        <v>3</v>
      </c>
      <c r="B237" s="1047" t="s">
        <v>1089</v>
      </c>
      <c r="C237" s="1047"/>
      <c r="D237" s="1047"/>
      <c r="E237" s="1047"/>
      <c r="F237" s="1047"/>
      <c r="G237" s="1047"/>
      <c r="H237" s="1047"/>
      <c r="I237" s="1047"/>
      <c r="J237" s="1047"/>
    </row>
    <row r="238" spans="1:11" ht="14.25" customHeight="1">
      <c r="A238" s="789">
        <v>4</v>
      </c>
      <c r="B238" s="1392" t="s">
        <v>1219</v>
      </c>
      <c r="C238" s="1392"/>
      <c r="D238" s="1392"/>
      <c r="E238" s="1392"/>
      <c r="F238" s="1392"/>
      <c r="G238" s="1392"/>
      <c r="H238" s="1392"/>
      <c r="I238" s="1392"/>
      <c r="J238" s="1392"/>
    </row>
    <row r="239" spans="1:11" ht="14.25" customHeight="1">
      <c r="A239" s="789">
        <v>5</v>
      </c>
      <c r="B239" s="1393" t="s">
        <v>1679</v>
      </c>
      <c r="C239" s="1393"/>
      <c r="D239" s="1393"/>
      <c r="E239" s="1393"/>
      <c r="F239" s="1393"/>
      <c r="G239" s="1393"/>
      <c r="H239" s="1393"/>
      <c r="I239" s="1393"/>
      <c r="J239" s="1393"/>
    </row>
    <row r="240" spans="1:11">
      <c r="A240" s="789"/>
      <c r="B240" s="1393"/>
      <c r="C240" s="1393"/>
      <c r="D240" s="1393"/>
      <c r="E240" s="1393"/>
      <c r="F240" s="1393"/>
      <c r="G240" s="1393"/>
      <c r="H240" s="1393"/>
      <c r="I240" s="1393"/>
      <c r="J240" s="1393"/>
    </row>
    <row r="241" spans="1:10" ht="14.25" customHeight="1">
      <c r="A241" s="789">
        <v>6</v>
      </c>
      <c r="B241" s="1389" t="s">
        <v>1619</v>
      </c>
      <c r="C241" s="1389"/>
      <c r="D241" s="1389"/>
      <c r="E241" s="1389"/>
      <c r="F241" s="1389"/>
      <c r="G241" s="1389"/>
      <c r="H241" s="1389"/>
      <c r="I241" s="1389"/>
      <c r="J241" s="1389"/>
    </row>
    <row r="242" spans="1:10">
      <c r="A242" s="789"/>
      <c r="B242" s="1389"/>
      <c r="C242" s="1389"/>
      <c r="D242" s="1389"/>
      <c r="E242" s="1389"/>
      <c r="F242" s="1389"/>
      <c r="G242" s="1389"/>
      <c r="H242" s="1389"/>
      <c r="I242" s="1389"/>
      <c r="J242" s="1389"/>
    </row>
    <row r="243" spans="1:10">
      <c r="A243" s="789"/>
      <c r="B243" s="1389"/>
      <c r="C243" s="1389"/>
      <c r="D243" s="1389"/>
      <c r="E243" s="1389"/>
      <c r="F243" s="1389"/>
      <c r="G243" s="1389"/>
      <c r="H243" s="1389"/>
      <c r="I243" s="1389"/>
      <c r="J243" s="1389"/>
    </row>
    <row r="244" spans="1:10" ht="14.25" customHeight="1">
      <c r="A244" s="789">
        <v>7</v>
      </c>
      <c r="B244" s="1389" t="s">
        <v>1681</v>
      </c>
      <c r="C244" s="1389"/>
      <c r="D244" s="1389"/>
      <c r="E244" s="1389"/>
      <c r="F244" s="1389"/>
      <c r="G244" s="1389"/>
      <c r="H244" s="1389"/>
      <c r="I244" s="1389"/>
      <c r="J244" s="1389"/>
    </row>
    <row r="245" spans="1:10">
      <c r="A245" s="789"/>
      <c r="B245" s="1389"/>
      <c r="C245" s="1389"/>
      <c r="D245" s="1389"/>
      <c r="E245" s="1389"/>
      <c r="F245" s="1389"/>
      <c r="G245" s="1389"/>
      <c r="H245" s="1389"/>
      <c r="I245" s="1389"/>
      <c r="J245" s="1389"/>
    </row>
    <row r="246" spans="1:10">
      <c r="A246" s="789"/>
      <c r="B246" s="1389"/>
      <c r="C246" s="1389"/>
      <c r="D246" s="1389"/>
      <c r="E246" s="1389"/>
      <c r="F246" s="1389"/>
      <c r="G246" s="1389"/>
      <c r="H246" s="1389"/>
      <c r="I246" s="1389"/>
      <c r="J246" s="1389"/>
    </row>
    <row r="247" spans="1:10" ht="14.25" customHeight="1">
      <c r="A247" s="789">
        <v>8</v>
      </c>
      <c r="B247" s="1389" t="s">
        <v>1548</v>
      </c>
      <c r="C247" s="1389"/>
      <c r="D247" s="1389"/>
      <c r="E247" s="1389"/>
      <c r="F247" s="1389"/>
      <c r="G247" s="1389"/>
      <c r="H247" s="1389"/>
      <c r="I247" s="1389"/>
      <c r="J247" s="1389"/>
    </row>
    <row r="248" spans="1:10">
      <c r="A248" s="789"/>
      <c r="B248" s="1389"/>
      <c r="C248" s="1389"/>
      <c r="D248" s="1389"/>
      <c r="E248" s="1389"/>
      <c r="F248" s="1389"/>
      <c r="G248" s="1389"/>
      <c r="H248" s="1389"/>
      <c r="I248" s="1389"/>
      <c r="J248" s="1389"/>
    </row>
    <row r="249" spans="1:10" s="530" customFormat="1" ht="9"/>
  </sheetData>
  <sheetProtection password="DD98" sheet="1" objects="1" scenarios="1"/>
  <mergeCells count="85">
    <mergeCell ref="B120:C120"/>
    <mergeCell ref="B122:I123"/>
    <mergeCell ref="B107:J108"/>
    <mergeCell ref="B93:J96"/>
    <mergeCell ref="B15:J15"/>
    <mergeCell ref="B17:C17"/>
    <mergeCell ref="B19:J20"/>
    <mergeCell ref="B22:J26"/>
    <mergeCell ref="B28:J32"/>
    <mergeCell ref="B67:J69"/>
    <mergeCell ref="B117:I117"/>
    <mergeCell ref="B118:I118"/>
    <mergeCell ref="L128:L129"/>
    <mergeCell ref="L127:S127"/>
    <mergeCell ref="C128:C129"/>
    <mergeCell ref="C127:J127"/>
    <mergeCell ref="M128:M129"/>
    <mergeCell ref="N128:O128"/>
    <mergeCell ref="P128:Q128"/>
    <mergeCell ref="B53:J55"/>
    <mergeCell ref="B57:J61"/>
    <mergeCell ref="B34:C34"/>
    <mergeCell ref="B48:J48"/>
    <mergeCell ref="B10:J13"/>
    <mergeCell ref="B36:J37"/>
    <mergeCell ref="B98:J98"/>
    <mergeCell ref="B100:J102"/>
    <mergeCell ref="B104:J105"/>
    <mergeCell ref="B4:J6"/>
    <mergeCell ref="B84:J86"/>
    <mergeCell ref="B87:J91"/>
    <mergeCell ref="B75:I75"/>
    <mergeCell ref="B63:J63"/>
    <mergeCell ref="B71:J74"/>
    <mergeCell ref="B50:J51"/>
    <mergeCell ref="B222:J222"/>
    <mergeCell ref="B223:J226"/>
    <mergeCell ref="B227:J229"/>
    <mergeCell ref="B235:J236"/>
    <mergeCell ref="C125:J125"/>
    <mergeCell ref="E128:F128"/>
    <mergeCell ref="B39:J39"/>
    <mergeCell ref="B41:J42"/>
    <mergeCell ref="B44:J44"/>
    <mergeCell ref="B244:J246"/>
    <mergeCell ref="B78:J82"/>
    <mergeCell ref="B112:B113"/>
    <mergeCell ref="C112:C113"/>
    <mergeCell ref="B231:J233"/>
    <mergeCell ref="C173:J173"/>
    <mergeCell ref="B221:J221"/>
    <mergeCell ref="B115:I115"/>
    <mergeCell ref="B116:I116"/>
    <mergeCell ref="B247:J248"/>
    <mergeCell ref="B241:J243"/>
    <mergeCell ref="G175:H175"/>
    <mergeCell ref="I175:I176"/>
    <mergeCell ref="J175:J176"/>
    <mergeCell ref="B234:J234"/>
    <mergeCell ref="B238:J238"/>
    <mergeCell ref="B239:J240"/>
    <mergeCell ref="M175:M176"/>
    <mergeCell ref="N175:O175"/>
    <mergeCell ref="P175:Q175"/>
    <mergeCell ref="R175:R176"/>
    <mergeCell ref="S175:S176"/>
    <mergeCell ref="C126:F126"/>
    <mergeCell ref="R128:R129"/>
    <mergeCell ref="S128:S129"/>
    <mergeCell ref="W174:W176"/>
    <mergeCell ref="X174:X176"/>
    <mergeCell ref="D175:D176"/>
    <mergeCell ref="E175:F175"/>
    <mergeCell ref="C172:J172"/>
    <mergeCell ref="C175:C176"/>
    <mergeCell ref="C174:J174"/>
    <mergeCell ref="L174:L176"/>
    <mergeCell ref="M174:S174"/>
    <mergeCell ref="U174:U176"/>
    <mergeCell ref="U127:U129"/>
    <mergeCell ref="D128:D129"/>
    <mergeCell ref="G128:H128"/>
    <mergeCell ref="I128:I129"/>
    <mergeCell ref="J128:J129"/>
    <mergeCell ref="W172:X173"/>
  </mergeCells>
  <hyperlinks>
    <hyperlink ref="B222:J222" r:id="rId1" display="More information on WRAP can be found at: http://www.wrap.org.uk/"/>
    <hyperlink ref="B114:L114"/>
    <hyperlink ref="B118" r:id="rId2"/>
    <hyperlink ref="B107:J108" r:id="rId3" display="http://www.defra.gov.uk/environment/economy/business-efficiency/reporting/"/>
    <hyperlink ref="B122:I123" r:id="rId4" display="For further explanation on how these emission factors have been derived, please refer to the GHG conversion factor methodology paper available here: http://www.defra.gov.uk/environment/economy/business-efficiency/reporting/"/>
    <hyperlink ref="B116" r:id="rId5"/>
    <hyperlink ref="B114:I114"/>
    <hyperlink ref="B116:I116" r:id="rId6" display="http://www.defra.gov.uk/environment/economy/business-efficiency/reporting/"/>
    <hyperlink ref="B118:I118" r:id="rId7" display="http://www.ghgprotocol.org/standards/corporate-standard"/>
    <hyperlink ref="B63:I63" display="For further assistance, please see Guide GG414 Measuring to manage: the key to reducing waste costs, available free of charge from the WRAP website."/>
    <hyperlink ref="B63:J63" r:id="rId8" display="For further assistance, please see Guide GG414 Measuring to manage: the key to reducing waste costs, available free of charge from the WRAP website."/>
    <hyperlink ref="B234:J234" r:id="rId9" display="Impact of other treatments can be found in: http://www.defra.gov.uk/publications/files/pb13548-economic-principles-wr110613.pdf"/>
    <hyperlink ref="B227:J229" r:id="rId10" display="There have been significant changes to the methodologies and assumptions used in deriving the emission factors between the previous (2011) and the current (2012) update.  As a result, some of the factors have changed significantly.  Further more detailed "/>
    <hyperlink ref="B239:J240" r:id="rId11" display="When calculating the impact of reuse of clothing, a critical issue is the propensity of reused items to displace new items.  For more information on this topic refer to: http://www.wrap.org.uk/content/environmental-and-economic-benefits-re-use "/>
  </hyperlinks>
  <pageMargins left="0.74803149606299213" right="0.74803149606299213" top="0.98425196850393704" bottom="0.78740157480314965" header="0.51181102362204722" footer="0.51181102362204722"/>
  <pageSetup paperSize="9" scale="46" fitToHeight="3" orientation="landscape"/>
  <headerFooter>
    <oddHeader>&amp;C2012 Guidelines to Defra / DECC's GHG Conversion Factors for Company Reporting</oddHeader>
    <oddFooter>Page &amp;P of &amp;N</oddFooter>
  </headerFooter>
  <rowBreaks count="2" manualBreakCount="2">
    <brk id="92" max="24" man="1"/>
    <brk id="171" max="24" man="1"/>
  </rowBreaks>
  <legacyDrawing r:id="rId1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4"/>
  <sheetViews>
    <sheetView showGridLines="0" showRowColHeaders="0" workbookViewId="0">
      <pane ySplit="3" topLeftCell="A4" activePane="bottomLeft" state="frozen"/>
      <selection pane="bottomLeft"/>
    </sheetView>
  </sheetViews>
  <sheetFormatPr baseColWidth="10" defaultColWidth="8.83203125" defaultRowHeight="12" x14ac:dyDescent="0"/>
  <cols>
    <col min="1" max="1" width="1.5" customWidth="1"/>
    <col min="2" max="2" width="13.33203125" customWidth="1"/>
    <col min="3" max="3" width="7.1640625" bestFit="1" customWidth="1"/>
    <col min="5" max="5" width="9.6640625" customWidth="1"/>
    <col min="7" max="9" width="9.6640625" customWidth="1"/>
    <col min="10" max="10" width="11.6640625" customWidth="1"/>
  </cols>
  <sheetData>
    <row r="1" spans="2:10" s="8" customFormat="1" ht="15">
      <c r="B1" s="27" t="s">
        <v>96</v>
      </c>
    </row>
    <row r="2" spans="2:10" s="8" customFormat="1">
      <c r="B2" s="487" t="s">
        <v>811</v>
      </c>
      <c r="C2" s="55">
        <v>41053</v>
      </c>
      <c r="D2" s="738"/>
    </row>
    <row r="3" spans="2:10" s="299" customFormat="1" ht="9"/>
    <row r="4" spans="2:10" ht="15">
      <c r="B4" s="1085" t="s">
        <v>82</v>
      </c>
      <c r="C4" s="1085"/>
      <c r="D4" s="1085"/>
    </row>
    <row r="5" spans="2:10" s="556" customFormat="1" ht="9">
      <c r="B5" s="300"/>
      <c r="C5" s="300"/>
      <c r="D5" s="300"/>
    </row>
    <row r="6" spans="2:10" ht="15">
      <c r="B6" s="1086" t="s">
        <v>83</v>
      </c>
      <c r="C6" s="1086"/>
      <c r="D6" s="1086"/>
      <c r="E6" s="1086"/>
      <c r="F6" s="1086"/>
      <c r="G6" s="1086"/>
    </row>
    <row r="7" spans="2:10" s="556" customFormat="1" ht="7.5" customHeight="1"/>
    <row r="8" spans="2:10" ht="12.75" customHeight="1">
      <c r="B8" s="1061" t="s">
        <v>1240</v>
      </c>
      <c r="C8" s="1061"/>
      <c r="D8" s="1061"/>
      <c r="E8" s="1061"/>
      <c r="F8" s="1061"/>
      <c r="G8" s="1061"/>
      <c r="H8" s="1061"/>
      <c r="I8" s="1061"/>
      <c r="J8" s="1061"/>
    </row>
    <row r="9" spans="2:10">
      <c r="B9" s="1061"/>
      <c r="C9" s="1061"/>
      <c r="D9" s="1061"/>
      <c r="E9" s="1061"/>
      <c r="F9" s="1061"/>
      <c r="G9" s="1061"/>
      <c r="H9" s="1061"/>
      <c r="I9" s="1061"/>
      <c r="J9" s="1061"/>
    </row>
    <row r="10" spans="2:10">
      <c r="B10" s="1061"/>
      <c r="C10" s="1061"/>
      <c r="D10" s="1061"/>
      <c r="E10" s="1061"/>
      <c r="F10" s="1061"/>
      <c r="G10" s="1061"/>
      <c r="H10" s="1061"/>
      <c r="I10" s="1061"/>
      <c r="J10" s="1061"/>
    </row>
    <row r="11" spans="2:10" s="556" customFormat="1" ht="7.5" customHeight="1"/>
    <row r="12" spans="2:10">
      <c r="B12" s="1061" t="s">
        <v>1694</v>
      </c>
      <c r="C12" s="1062"/>
      <c r="D12" s="1062"/>
      <c r="E12" s="1062"/>
      <c r="F12" s="1062"/>
      <c r="G12" s="1062"/>
      <c r="H12" s="1062"/>
      <c r="I12" s="1062"/>
      <c r="J12" s="1062"/>
    </row>
    <row r="13" spans="2:10">
      <c r="B13" s="1062"/>
      <c r="C13" s="1062"/>
      <c r="D13" s="1062"/>
      <c r="E13" s="1062"/>
      <c r="F13" s="1062"/>
      <c r="G13" s="1062"/>
      <c r="H13" s="1062"/>
      <c r="I13" s="1062"/>
      <c r="J13" s="1062"/>
    </row>
    <row r="14" spans="2:10" ht="18" customHeight="1">
      <c r="B14" s="1062"/>
      <c r="C14" s="1062"/>
      <c r="D14" s="1062"/>
      <c r="E14" s="1062"/>
      <c r="F14" s="1062"/>
      <c r="G14" s="1062"/>
      <c r="H14" s="1062"/>
      <c r="I14" s="1062"/>
      <c r="J14" s="1062"/>
    </row>
    <row r="15" spans="2:10" s="556" customFormat="1" ht="7.5" customHeight="1"/>
    <row r="16" spans="2:10">
      <c r="B16" s="1057" t="s">
        <v>1251</v>
      </c>
      <c r="C16" s="1087"/>
      <c r="D16" s="1087"/>
      <c r="E16" s="1087"/>
      <c r="F16" s="1087"/>
      <c r="G16" s="1087"/>
      <c r="H16" s="1087"/>
      <c r="I16" s="1087"/>
      <c r="J16" s="1087"/>
    </row>
    <row r="17" spans="2:10">
      <c r="B17" s="1057"/>
      <c r="C17" s="1087"/>
      <c r="D17" s="1087"/>
      <c r="E17" s="1087"/>
      <c r="F17" s="1087"/>
      <c r="G17" s="1087"/>
      <c r="H17" s="1087"/>
      <c r="I17" s="1087"/>
      <c r="J17" s="1087"/>
    </row>
    <row r="18" spans="2:10" ht="17.25" customHeight="1">
      <c r="B18" s="1087"/>
      <c r="C18" s="1087"/>
      <c r="D18" s="1087"/>
      <c r="E18" s="1087"/>
      <c r="F18" s="1087"/>
      <c r="G18" s="1087"/>
      <c r="H18" s="1087"/>
      <c r="I18" s="1087"/>
      <c r="J18" s="1087"/>
    </row>
    <row r="19" spans="2:10" ht="7.5" customHeight="1">
      <c r="B19" s="964"/>
      <c r="C19" s="964"/>
      <c r="D19" s="964"/>
      <c r="E19" s="964"/>
      <c r="F19" s="964"/>
      <c r="G19" s="964"/>
      <c r="H19" s="964"/>
      <c r="I19" s="964"/>
      <c r="J19" s="964"/>
    </row>
    <row r="20" spans="2:10">
      <c r="B20" s="1090" t="s">
        <v>1465</v>
      </c>
      <c r="C20" s="1090"/>
      <c r="D20" s="1090"/>
      <c r="E20" s="1090"/>
      <c r="F20" s="1090"/>
      <c r="G20" s="1090"/>
      <c r="H20" s="1090"/>
      <c r="I20" s="1090"/>
      <c r="J20" s="1090"/>
    </row>
    <row r="21" spans="2:10" s="556" customFormat="1" ht="7.5" customHeight="1">
      <c r="B21" s="553"/>
      <c r="C21" s="553"/>
      <c r="D21" s="553"/>
      <c r="E21" s="553"/>
      <c r="F21" s="553"/>
      <c r="G21" s="553"/>
      <c r="H21" s="553"/>
      <c r="I21" s="553"/>
      <c r="J21" s="553"/>
    </row>
    <row r="22" spans="2:10">
      <c r="B22" s="1059" t="s">
        <v>1466</v>
      </c>
      <c r="C22" s="1060"/>
      <c r="D22" s="1060"/>
      <c r="E22" s="1060"/>
      <c r="F22" s="1060"/>
      <c r="G22" s="1060"/>
      <c r="H22" s="1060"/>
      <c r="I22" s="956"/>
      <c r="J22" s="956"/>
    </row>
    <row r="23" spans="2:10" s="556" customFormat="1" ht="9">
      <c r="B23" s="553"/>
      <c r="C23" s="553"/>
      <c r="D23" s="553"/>
      <c r="E23" s="553"/>
      <c r="F23" s="553"/>
      <c r="G23" s="553"/>
      <c r="H23" s="553"/>
      <c r="I23" s="553"/>
      <c r="J23" s="553"/>
    </row>
    <row r="24" spans="2:10" s="572" customFormat="1">
      <c r="B24" s="1070" t="s">
        <v>1469</v>
      </c>
      <c r="C24" s="1070"/>
      <c r="D24" s="1070"/>
      <c r="E24" s="1070"/>
      <c r="F24" s="1070"/>
      <c r="G24" s="1070"/>
      <c r="H24" s="1070"/>
      <c r="I24" s="1070"/>
      <c r="J24" s="1070"/>
    </row>
    <row r="25" spans="2:10" s="572" customFormat="1">
      <c r="B25" s="1070"/>
      <c r="C25" s="1070"/>
      <c r="D25" s="1070"/>
      <c r="E25" s="1070"/>
      <c r="F25" s="1070"/>
      <c r="G25" s="1070"/>
      <c r="H25" s="1070"/>
      <c r="I25" s="1070"/>
      <c r="J25" s="1070"/>
    </row>
    <row r="26" spans="2:10" s="572" customFormat="1">
      <c r="B26" s="1070"/>
      <c r="C26" s="1070"/>
      <c r="D26" s="1070"/>
      <c r="E26" s="1070"/>
      <c r="F26" s="1070"/>
      <c r="G26" s="1070"/>
      <c r="H26" s="1070"/>
      <c r="I26" s="1070"/>
      <c r="J26" s="1070"/>
    </row>
    <row r="27" spans="2:10" s="572" customFormat="1">
      <c r="B27" s="1070"/>
      <c r="C27" s="1070"/>
      <c r="D27" s="1070"/>
      <c r="E27" s="1070"/>
      <c r="F27" s="1070"/>
      <c r="G27" s="1070"/>
      <c r="H27" s="1070"/>
      <c r="I27" s="1070"/>
      <c r="J27" s="1070"/>
    </row>
    <row r="28" spans="2:10" s="556" customFormat="1" ht="7.5" customHeight="1">
      <c r="B28" s="553"/>
      <c r="C28" s="553"/>
      <c r="D28" s="553"/>
      <c r="E28" s="553"/>
      <c r="F28" s="553"/>
      <c r="G28" s="553"/>
      <c r="H28" s="553"/>
      <c r="I28" s="553"/>
      <c r="J28" s="553"/>
    </row>
    <row r="29" spans="2:10" s="572" customFormat="1">
      <c r="B29" s="1081" t="s">
        <v>1468</v>
      </c>
      <c r="C29" s="1081"/>
      <c r="D29" s="1081"/>
      <c r="E29" s="1081"/>
      <c r="F29" s="1081"/>
      <c r="G29" s="1081"/>
      <c r="H29" s="1081"/>
      <c r="I29" s="1081"/>
      <c r="J29" s="1081"/>
    </row>
    <row r="30" spans="2:10" s="572" customFormat="1">
      <c r="B30" s="1081"/>
      <c r="C30" s="1081"/>
      <c r="D30" s="1081"/>
      <c r="E30" s="1081"/>
      <c r="F30" s="1081"/>
      <c r="G30" s="1081"/>
      <c r="H30" s="1081"/>
      <c r="I30" s="1081"/>
      <c r="J30" s="1081"/>
    </row>
    <row r="31" spans="2:10" s="572" customFormat="1">
      <c r="B31" s="1081"/>
      <c r="C31" s="1081"/>
      <c r="D31" s="1081"/>
      <c r="E31" s="1081"/>
      <c r="F31" s="1081"/>
      <c r="G31" s="1081"/>
      <c r="H31" s="1081"/>
      <c r="I31" s="1081"/>
      <c r="J31" s="1081"/>
    </row>
    <row r="32" spans="2:10" s="572" customFormat="1">
      <c r="B32" s="1081"/>
      <c r="C32" s="1081"/>
      <c r="D32" s="1081"/>
      <c r="E32" s="1081"/>
      <c r="F32" s="1081"/>
      <c r="G32" s="1081"/>
      <c r="H32" s="1081"/>
      <c r="I32" s="1081"/>
      <c r="J32" s="1081"/>
    </row>
    <row r="33" spans="2:10" s="556" customFormat="1" ht="7.5" customHeight="1">
      <c r="B33" s="553"/>
      <c r="C33" s="553"/>
      <c r="D33" s="553"/>
      <c r="E33" s="553"/>
      <c r="F33" s="553"/>
      <c r="G33" s="553"/>
      <c r="H33" s="553"/>
      <c r="I33" s="553"/>
      <c r="J33" s="553"/>
    </row>
    <row r="34" spans="2:10" s="572" customFormat="1">
      <c r="B34" s="1081" t="s">
        <v>1480</v>
      </c>
      <c r="C34" s="1081"/>
      <c r="D34" s="1081"/>
      <c r="E34" s="1081"/>
      <c r="F34" s="1081"/>
      <c r="G34" s="1081"/>
      <c r="H34" s="1081"/>
      <c r="I34" s="1081"/>
      <c r="J34" s="1081"/>
    </row>
    <row r="35" spans="2:10" s="572" customFormat="1">
      <c r="B35" s="1081"/>
      <c r="C35" s="1081"/>
      <c r="D35" s="1081"/>
      <c r="E35" s="1081"/>
      <c r="F35" s="1081"/>
      <c r="G35" s="1081"/>
      <c r="H35" s="1081"/>
      <c r="I35" s="1081"/>
      <c r="J35" s="1081"/>
    </row>
    <row r="36" spans="2:10" s="572" customFormat="1">
      <c r="B36" s="1081"/>
      <c r="C36" s="1081"/>
      <c r="D36" s="1081"/>
      <c r="E36" s="1081"/>
      <c r="F36" s="1081"/>
      <c r="G36" s="1081"/>
      <c r="H36" s="1081"/>
      <c r="I36" s="1081"/>
      <c r="J36" s="1081"/>
    </row>
    <row r="37" spans="2:10" s="572" customFormat="1">
      <c r="B37" s="1081"/>
      <c r="C37" s="1081"/>
      <c r="D37" s="1081"/>
      <c r="E37" s="1081"/>
      <c r="F37" s="1081"/>
      <c r="G37" s="1081"/>
      <c r="H37" s="1081"/>
      <c r="I37" s="1081"/>
      <c r="J37" s="1081"/>
    </row>
    <row r="38" spans="2:10" s="556" customFormat="1" ht="7.5" customHeight="1">
      <c r="B38" s="553"/>
      <c r="C38" s="553"/>
      <c r="D38" s="553"/>
      <c r="E38" s="553"/>
      <c r="F38" s="553"/>
      <c r="G38" s="553"/>
      <c r="H38" s="553"/>
      <c r="I38" s="553"/>
      <c r="J38" s="553"/>
    </row>
    <row r="39" spans="2:10" s="572" customFormat="1">
      <c r="B39" s="1081" t="s">
        <v>1467</v>
      </c>
      <c r="C39" s="1081"/>
      <c r="D39" s="1081"/>
      <c r="E39" s="1081"/>
      <c r="F39" s="1081"/>
      <c r="G39" s="1081"/>
      <c r="H39" s="1081"/>
      <c r="I39" s="1081"/>
      <c r="J39" s="1081"/>
    </row>
    <row r="40" spans="2:10" s="572" customFormat="1">
      <c r="B40" s="1081"/>
      <c r="C40" s="1081"/>
      <c r="D40" s="1081"/>
      <c r="E40" s="1081"/>
      <c r="F40" s="1081"/>
      <c r="G40" s="1081"/>
      <c r="H40" s="1081"/>
      <c r="I40" s="1081"/>
      <c r="J40" s="1081"/>
    </row>
    <row r="41" spans="2:10" s="572" customFormat="1">
      <c r="B41" s="1081"/>
      <c r="C41" s="1081"/>
      <c r="D41" s="1081"/>
      <c r="E41" s="1081"/>
      <c r="F41" s="1081"/>
      <c r="G41" s="1081"/>
      <c r="H41" s="1081"/>
      <c r="I41" s="1081"/>
      <c r="J41" s="1081"/>
    </row>
    <row r="42" spans="2:10" s="556" customFormat="1" ht="7.5" customHeight="1">
      <c r="B42" s="553"/>
      <c r="C42" s="553"/>
      <c r="D42" s="553"/>
      <c r="E42" s="553"/>
      <c r="F42" s="553"/>
      <c r="G42" s="553"/>
      <c r="H42" s="553"/>
      <c r="I42" s="553"/>
      <c r="J42" s="553"/>
    </row>
    <row r="43" spans="2:10" s="572" customFormat="1">
      <c r="B43" s="1081" t="s">
        <v>1488</v>
      </c>
      <c r="C43" s="1081"/>
      <c r="D43" s="1081"/>
      <c r="E43" s="1081"/>
      <c r="F43" s="1081"/>
      <c r="G43" s="1081"/>
      <c r="H43" s="1081"/>
      <c r="I43" s="1081"/>
      <c r="J43" s="1081"/>
    </row>
    <row r="44" spans="2:10" s="572" customFormat="1">
      <c r="B44" s="1081"/>
      <c r="C44" s="1081"/>
      <c r="D44" s="1081"/>
      <c r="E44" s="1081"/>
      <c r="F44" s="1081"/>
      <c r="G44" s="1081"/>
      <c r="H44" s="1081"/>
      <c r="I44" s="1081"/>
      <c r="J44" s="1081"/>
    </row>
    <row r="45" spans="2:10" s="572" customFormat="1">
      <c r="B45" s="1081"/>
      <c r="C45" s="1081"/>
      <c r="D45" s="1081"/>
      <c r="E45" s="1081"/>
      <c r="F45" s="1081"/>
      <c r="G45" s="1081"/>
      <c r="H45" s="1081"/>
      <c r="I45" s="1081"/>
      <c r="J45" s="1081"/>
    </row>
    <row r="46" spans="2:10" s="572" customFormat="1">
      <c r="B46" s="1081"/>
      <c r="C46" s="1081"/>
      <c r="D46" s="1081"/>
      <c r="E46" s="1081"/>
      <c r="F46" s="1081"/>
      <c r="G46" s="1081"/>
      <c r="H46" s="1081"/>
      <c r="I46" s="1081"/>
      <c r="J46" s="1081"/>
    </row>
    <row r="47" spans="2:10" s="556" customFormat="1" ht="9">
      <c r="B47" s="965"/>
      <c r="C47" s="965"/>
      <c r="D47" s="965"/>
      <c r="E47" s="965"/>
      <c r="F47" s="965"/>
      <c r="G47" s="965"/>
      <c r="H47" s="965"/>
      <c r="I47" s="965"/>
      <c r="J47" s="965"/>
    </row>
    <row r="48" spans="2:10" s="572" customFormat="1">
      <c r="B48" s="1081" t="s">
        <v>1695</v>
      </c>
      <c r="C48" s="1081"/>
      <c r="D48" s="1081"/>
      <c r="E48" s="1081"/>
      <c r="F48" s="1081"/>
      <c r="G48" s="1081"/>
      <c r="H48" s="1081"/>
      <c r="I48" s="1081"/>
      <c r="J48" s="1081"/>
    </row>
    <row r="49" spans="2:11" s="572" customFormat="1">
      <c r="B49" s="1081"/>
      <c r="C49" s="1081"/>
      <c r="D49" s="1081"/>
      <c r="E49" s="1081"/>
      <c r="F49" s="1081"/>
      <c r="G49" s="1081"/>
      <c r="H49" s="1081"/>
      <c r="I49" s="1081"/>
      <c r="J49" s="1081"/>
    </row>
    <row r="50" spans="2:11" s="572" customFormat="1">
      <c r="B50" s="1081"/>
      <c r="C50" s="1081"/>
      <c r="D50" s="1081"/>
      <c r="E50" s="1081"/>
      <c r="F50" s="1081"/>
      <c r="G50" s="1081"/>
      <c r="H50" s="1081"/>
      <c r="I50" s="1081"/>
      <c r="J50" s="1081"/>
    </row>
    <row r="51" spans="2:11" s="556" customFormat="1" ht="7.5" customHeight="1">
      <c r="B51" s="553"/>
      <c r="C51" s="553"/>
      <c r="D51" s="553"/>
      <c r="E51" s="553"/>
      <c r="F51" s="553"/>
      <c r="G51" s="553"/>
      <c r="H51" s="553"/>
      <c r="I51" s="553"/>
      <c r="J51" s="553"/>
    </row>
    <row r="52" spans="2:11" s="572" customFormat="1">
      <c r="B52" s="1081" t="s">
        <v>1696</v>
      </c>
      <c r="C52" s="1081"/>
      <c r="D52" s="1081"/>
      <c r="E52" s="1081"/>
      <c r="F52" s="1081"/>
      <c r="G52" s="1081"/>
      <c r="H52" s="1081"/>
      <c r="I52" s="1081"/>
      <c r="J52" s="1081"/>
      <c r="K52" s="934"/>
    </row>
    <row r="53" spans="2:11" s="572" customFormat="1">
      <c r="B53" s="1081"/>
      <c r="C53" s="1081"/>
      <c r="D53" s="1081"/>
      <c r="E53" s="1081"/>
      <c r="F53" s="1081"/>
      <c r="G53" s="1081"/>
      <c r="H53" s="1081"/>
      <c r="I53" s="1081"/>
      <c r="J53" s="1081"/>
    </row>
    <row r="54" spans="2:11" s="572" customFormat="1">
      <c r="B54" s="1081"/>
      <c r="C54" s="1081"/>
      <c r="D54" s="1081"/>
      <c r="E54" s="1081"/>
      <c r="F54" s="1081"/>
      <c r="G54" s="1081"/>
      <c r="H54" s="1081"/>
      <c r="I54" s="1081"/>
      <c r="J54" s="1081"/>
    </row>
    <row r="55" spans="2:11" s="572" customFormat="1">
      <c r="B55" s="1081"/>
      <c r="C55" s="1081"/>
      <c r="D55" s="1081"/>
      <c r="E55" s="1081"/>
      <c r="F55" s="1081"/>
      <c r="G55" s="1081"/>
      <c r="H55" s="1081"/>
      <c r="I55" s="1081"/>
      <c r="J55" s="1081"/>
    </row>
    <row r="56" spans="2:11" s="556" customFormat="1" ht="7.5" customHeight="1">
      <c r="B56" s="553"/>
      <c r="C56" s="553"/>
      <c r="D56" s="553"/>
      <c r="E56" s="553"/>
      <c r="F56" s="553"/>
      <c r="G56" s="553"/>
      <c r="H56" s="553"/>
      <c r="I56" s="553"/>
      <c r="J56" s="553"/>
    </row>
    <row r="57" spans="2:11" s="572" customFormat="1">
      <c r="B57" s="1081" t="s">
        <v>1626</v>
      </c>
      <c r="C57" s="1081"/>
      <c r="D57" s="1081"/>
      <c r="E57" s="1081"/>
      <c r="F57" s="1081"/>
      <c r="G57" s="1081"/>
      <c r="H57" s="1081"/>
      <c r="I57" s="1081"/>
      <c r="J57" s="1081"/>
      <c r="K57" s="934"/>
    </row>
    <row r="58" spans="2:11" s="572" customFormat="1">
      <c r="B58" s="1081"/>
      <c r="C58" s="1081"/>
      <c r="D58" s="1081"/>
      <c r="E58" s="1081"/>
      <c r="F58" s="1081"/>
      <c r="G58" s="1081"/>
      <c r="H58" s="1081"/>
      <c r="I58" s="1081"/>
      <c r="J58" s="1081"/>
    </row>
    <row r="59" spans="2:11" s="572" customFormat="1">
      <c r="B59" s="1081"/>
      <c r="C59" s="1081"/>
      <c r="D59" s="1081"/>
      <c r="E59" s="1081"/>
      <c r="F59" s="1081"/>
      <c r="G59" s="1081"/>
      <c r="H59" s="1081"/>
      <c r="I59" s="1081"/>
      <c r="J59" s="1081"/>
    </row>
    <row r="60" spans="2:11" s="572" customFormat="1">
      <c r="B60" s="1081"/>
      <c r="C60" s="1081"/>
      <c r="D60" s="1081"/>
      <c r="E60" s="1081"/>
      <c r="F60" s="1081"/>
      <c r="G60" s="1081"/>
      <c r="H60" s="1081"/>
      <c r="I60" s="1081"/>
      <c r="J60" s="1081"/>
    </row>
    <row r="61" spans="2:11" s="572" customFormat="1">
      <c r="B61" s="1081"/>
      <c r="C61" s="1081"/>
      <c r="D61" s="1081"/>
      <c r="E61" s="1081"/>
      <c r="F61" s="1081"/>
      <c r="G61" s="1081"/>
      <c r="H61" s="1081"/>
      <c r="I61" s="1081"/>
      <c r="J61" s="1081"/>
    </row>
    <row r="62" spans="2:11" s="572" customFormat="1">
      <c r="B62" s="1081"/>
      <c r="C62" s="1081"/>
      <c r="D62" s="1081"/>
      <c r="E62" s="1081"/>
      <c r="F62" s="1081"/>
      <c r="G62" s="1081"/>
      <c r="H62" s="1081"/>
      <c r="I62" s="1081"/>
      <c r="J62" s="1081"/>
    </row>
    <row r="63" spans="2:11" s="556" customFormat="1" ht="7.5" customHeight="1">
      <c r="B63" s="553"/>
      <c r="C63" s="553"/>
      <c r="D63" s="553"/>
      <c r="E63" s="553"/>
      <c r="F63" s="553"/>
      <c r="G63" s="553"/>
      <c r="H63" s="553"/>
      <c r="I63" s="553"/>
      <c r="J63" s="553"/>
    </row>
    <row r="64" spans="2:11" s="572" customFormat="1">
      <c r="B64" s="1081" t="s">
        <v>1627</v>
      </c>
      <c r="C64" s="1081"/>
      <c r="D64" s="1081"/>
      <c r="E64" s="1081"/>
      <c r="F64" s="1081"/>
      <c r="G64" s="1081"/>
      <c r="H64" s="1081"/>
      <c r="I64" s="1081"/>
      <c r="J64" s="1081"/>
      <c r="K64" s="934"/>
    </row>
    <row r="65" spans="2:11" s="572" customFormat="1">
      <c r="B65" s="1081"/>
      <c r="C65" s="1081"/>
      <c r="D65" s="1081"/>
      <c r="E65" s="1081"/>
      <c r="F65" s="1081"/>
      <c r="G65" s="1081"/>
      <c r="H65" s="1081"/>
      <c r="I65" s="1081"/>
      <c r="J65" s="1081"/>
    </row>
    <row r="66" spans="2:11" s="556" customFormat="1" ht="7.5" customHeight="1">
      <c r="B66" s="553"/>
      <c r="C66" s="553"/>
      <c r="D66" s="553"/>
      <c r="E66" s="553"/>
      <c r="F66" s="553"/>
      <c r="G66" s="553"/>
      <c r="H66" s="553"/>
      <c r="I66" s="553"/>
      <c r="J66" s="553"/>
    </row>
    <row r="67" spans="2:11" s="572" customFormat="1">
      <c r="B67" s="1081" t="s">
        <v>1629</v>
      </c>
      <c r="C67" s="1081"/>
      <c r="D67" s="1081"/>
      <c r="E67" s="1081"/>
      <c r="F67" s="1081"/>
      <c r="G67" s="1081"/>
      <c r="H67" s="1081"/>
      <c r="I67" s="1081"/>
      <c r="J67" s="1081"/>
      <c r="K67" s="934"/>
    </row>
    <row r="68" spans="2:11" s="572" customFormat="1">
      <c r="B68" s="1081"/>
      <c r="C68" s="1081"/>
      <c r="D68" s="1081"/>
      <c r="E68" s="1081"/>
      <c r="F68" s="1081"/>
      <c r="G68" s="1081"/>
      <c r="H68" s="1081"/>
      <c r="I68" s="1081"/>
      <c r="J68" s="1081"/>
    </row>
    <row r="69" spans="2:11" s="556" customFormat="1" ht="7.5" customHeight="1">
      <c r="B69" s="553"/>
      <c r="C69" s="553"/>
      <c r="D69" s="553"/>
      <c r="E69" s="553"/>
      <c r="F69" s="553"/>
      <c r="G69" s="553"/>
      <c r="H69" s="553"/>
      <c r="I69" s="553"/>
      <c r="J69" s="553"/>
    </row>
    <row r="70" spans="2:11">
      <c r="B70" s="1081" t="s">
        <v>1471</v>
      </c>
      <c r="C70" s="1081"/>
      <c r="D70" s="1081"/>
      <c r="E70" s="1081"/>
      <c r="F70" s="1081"/>
      <c r="G70" s="1081"/>
      <c r="H70" s="1081"/>
      <c r="I70" s="1081"/>
      <c r="J70" s="1081"/>
    </row>
    <row r="71" spans="2:11">
      <c r="B71" s="1081"/>
      <c r="C71" s="1081"/>
      <c r="D71" s="1081"/>
      <c r="E71" s="1081"/>
      <c r="F71" s="1081"/>
      <c r="G71" s="1081"/>
      <c r="H71" s="1081"/>
      <c r="I71" s="1081"/>
      <c r="J71" s="1081"/>
    </row>
    <row r="72" spans="2:11">
      <c r="B72" s="1081"/>
      <c r="C72" s="1081"/>
      <c r="D72" s="1081"/>
      <c r="E72" s="1081"/>
      <c r="F72" s="1081"/>
      <c r="G72" s="1081"/>
      <c r="H72" s="1081"/>
      <c r="I72" s="1081"/>
      <c r="J72" s="1081"/>
    </row>
    <row r="73" spans="2:11" s="556" customFormat="1" ht="7.5" customHeight="1">
      <c r="B73" s="553"/>
      <c r="C73" s="553"/>
      <c r="D73" s="553"/>
      <c r="E73" s="553"/>
      <c r="F73" s="553"/>
      <c r="G73" s="553"/>
      <c r="H73" s="553"/>
      <c r="I73" s="553"/>
      <c r="J73" s="553"/>
    </row>
    <row r="74" spans="2:11">
      <c r="B74" s="1081" t="s">
        <v>1470</v>
      </c>
      <c r="C74" s="1081"/>
      <c r="D74" s="1081"/>
      <c r="E74" s="1081"/>
      <c r="F74" s="1081"/>
      <c r="G74" s="1081"/>
      <c r="H74" s="1081"/>
      <c r="I74" s="1081"/>
      <c r="J74" s="1081"/>
    </row>
    <row r="75" spans="2:11">
      <c r="B75" s="1081"/>
      <c r="C75" s="1081"/>
      <c r="D75" s="1081"/>
      <c r="E75" s="1081"/>
      <c r="F75" s="1081"/>
      <c r="G75" s="1081"/>
      <c r="H75" s="1081"/>
      <c r="I75" s="1081"/>
      <c r="J75" s="1081"/>
    </row>
    <row r="76" spans="2:11" ht="7.5" customHeight="1">
      <c r="B76" s="956"/>
      <c r="C76" s="956"/>
      <c r="D76" s="956"/>
      <c r="E76" s="956"/>
      <c r="F76" s="956"/>
      <c r="G76" s="956"/>
      <c r="H76" s="956"/>
      <c r="I76" s="956"/>
      <c r="J76" s="956"/>
    </row>
    <row r="77" spans="2:11">
      <c r="B77" s="1070" t="s">
        <v>1484</v>
      </c>
      <c r="C77" s="1070"/>
      <c r="D77" s="1070"/>
      <c r="E77" s="1070"/>
      <c r="F77" s="1070"/>
      <c r="G77" s="1070"/>
      <c r="H77" s="1070"/>
      <c r="I77" s="1070"/>
      <c r="J77" s="1070"/>
    </row>
    <row r="78" spans="2:11">
      <c r="B78" s="1070"/>
      <c r="C78" s="1070"/>
      <c r="D78" s="1070"/>
      <c r="E78" s="1070"/>
      <c r="F78" s="1070"/>
      <c r="G78" s="1070"/>
      <c r="H78" s="1070"/>
      <c r="I78" s="1070"/>
      <c r="J78" s="1070"/>
    </row>
    <row r="79" spans="2:11">
      <c r="B79" s="1070"/>
      <c r="C79" s="1070"/>
      <c r="D79" s="1070"/>
      <c r="E79" s="1070"/>
      <c r="F79" s="1070"/>
      <c r="G79" s="1070"/>
      <c r="H79" s="1070"/>
      <c r="I79" s="1070"/>
      <c r="J79" s="1070"/>
    </row>
    <row r="80" spans="2:11" s="255" customFormat="1" ht="7">
      <c r="B80" s="1070"/>
      <c r="C80" s="1070"/>
      <c r="D80" s="1070"/>
      <c r="E80" s="1070"/>
      <c r="F80" s="1070"/>
      <c r="G80" s="1070"/>
      <c r="H80" s="1070"/>
      <c r="I80" s="1070"/>
      <c r="J80" s="1070"/>
    </row>
    <row r="81" spans="2:10" s="556" customFormat="1" ht="9">
      <c r="B81" s="33"/>
      <c r="C81" s="33"/>
      <c r="D81" s="33"/>
      <c r="E81" s="33"/>
      <c r="F81" s="33"/>
      <c r="G81" s="33"/>
      <c r="H81" s="33"/>
      <c r="I81" s="33"/>
      <c r="J81" s="33"/>
    </row>
    <row r="82" spans="2:10" ht="17.25" customHeight="1">
      <c r="B82" s="1077" t="s">
        <v>1137</v>
      </c>
      <c r="C82" s="1077"/>
      <c r="D82" s="1077"/>
      <c r="E82" s="1077"/>
      <c r="F82" s="1077"/>
      <c r="G82" s="1077"/>
      <c r="H82" s="1077"/>
      <c r="I82" s="1077"/>
      <c r="J82" s="1077"/>
    </row>
    <row r="83" spans="2:10" ht="18.75" customHeight="1">
      <c r="B83" s="1077"/>
      <c r="C83" s="1077"/>
      <c r="D83" s="1077"/>
      <c r="E83" s="1077"/>
      <c r="F83" s="1077"/>
      <c r="G83" s="1077"/>
      <c r="H83" s="1077"/>
      <c r="I83" s="1077"/>
      <c r="J83" s="1077"/>
    </row>
    <row r="84" spans="2:10" ht="17.25" customHeight="1">
      <c r="B84" s="1077"/>
      <c r="C84" s="1077"/>
      <c r="D84" s="1077"/>
      <c r="E84" s="1077"/>
      <c r="F84" s="1077"/>
      <c r="G84" s="1077"/>
      <c r="H84" s="1077"/>
      <c r="I84" s="1077"/>
      <c r="J84" s="1077"/>
    </row>
    <row r="85" spans="2:10" s="556" customFormat="1" ht="7.5" customHeight="1"/>
    <row r="86" spans="2:10">
      <c r="B86" s="1077" t="s">
        <v>84</v>
      </c>
      <c r="C86" s="1077"/>
      <c r="D86" s="1077"/>
      <c r="E86" s="1077"/>
    </row>
    <row r="87" spans="2:10" s="556" customFormat="1" ht="7.5" customHeight="1"/>
    <row r="88" spans="2:10">
      <c r="B88" s="1061" t="s">
        <v>1252</v>
      </c>
      <c r="C88" s="1062"/>
      <c r="D88" s="1062"/>
      <c r="E88" s="1062"/>
      <c r="F88" s="1062"/>
      <c r="G88" s="1062"/>
      <c r="H88" s="1062"/>
      <c r="I88" s="1062"/>
      <c r="J88" s="1062"/>
    </row>
    <row r="89" spans="2:10">
      <c r="B89" s="1062"/>
      <c r="C89" s="1062"/>
      <c r="D89" s="1062"/>
      <c r="E89" s="1062"/>
      <c r="F89" s="1062"/>
      <c r="G89" s="1062"/>
      <c r="H89" s="1062"/>
      <c r="I89" s="1062"/>
      <c r="J89" s="1062"/>
    </row>
    <row r="90" spans="2:10">
      <c r="B90" s="1062"/>
      <c r="C90" s="1062"/>
      <c r="D90" s="1062"/>
      <c r="E90" s="1062"/>
      <c r="F90" s="1062"/>
      <c r="G90" s="1062"/>
      <c r="H90" s="1062"/>
      <c r="I90" s="1062"/>
      <c r="J90" s="1062"/>
    </row>
    <row r="91" spans="2:10">
      <c r="B91" s="1062"/>
      <c r="C91" s="1062"/>
      <c r="D91" s="1062"/>
      <c r="E91" s="1062"/>
      <c r="F91" s="1062"/>
      <c r="G91" s="1062"/>
      <c r="H91" s="1062"/>
      <c r="I91" s="1062"/>
      <c r="J91" s="1062"/>
    </row>
    <row r="92" spans="2:10">
      <c r="B92" s="1062"/>
      <c r="C92" s="1062"/>
      <c r="D92" s="1062"/>
      <c r="E92" s="1062"/>
      <c r="F92" s="1062"/>
      <c r="G92" s="1062"/>
      <c r="H92" s="1062"/>
      <c r="I92" s="1062"/>
      <c r="J92" s="1062"/>
    </row>
    <row r="93" spans="2:10">
      <c r="B93" s="1062"/>
      <c r="C93" s="1062"/>
      <c r="D93" s="1062"/>
      <c r="E93" s="1062"/>
      <c r="F93" s="1062"/>
      <c r="G93" s="1062"/>
      <c r="H93" s="1062"/>
      <c r="I93" s="1062"/>
      <c r="J93" s="1062"/>
    </row>
    <row r="94" spans="2:10" s="556" customFormat="1" ht="7.5" customHeight="1"/>
    <row r="95" spans="2:10">
      <c r="B95" s="1077" t="s">
        <v>85</v>
      </c>
      <c r="C95" s="1077"/>
      <c r="D95" s="1077"/>
      <c r="E95" s="1077"/>
    </row>
    <row r="96" spans="2:10" s="556" customFormat="1" ht="7.5" customHeight="1"/>
    <row r="97" spans="2:10">
      <c r="B97" s="1061" t="s">
        <v>46</v>
      </c>
      <c r="C97" s="1062"/>
      <c r="D97" s="1062"/>
      <c r="E97" s="1062"/>
      <c r="F97" s="1062"/>
      <c r="G97" s="1062"/>
      <c r="H97" s="1062"/>
      <c r="I97" s="1062"/>
      <c r="J97" s="1062"/>
    </row>
    <row r="98" spans="2:10" s="255" customFormat="1" ht="7.5" customHeight="1"/>
    <row r="99" spans="2:10">
      <c r="B99" s="1070" t="s">
        <v>1658</v>
      </c>
      <c r="C99" s="1070"/>
      <c r="D99" s="1070"/>
      <c r="E99" s="1070"/>
      <c r="F99" s="1070"/>
      <c r="G99" s="1070"/>
      <c r="H99" s="1070"/>
      <c r="I99" s="1070"/>
      <c r="J99" s="1070"/>
    </row>
    <row r="100" spans="2:10" ht="18" customHeight="1">
      <c r="B100" s="1070"/>
      <c r="C100" s="1070"/>
      <c r="D100" s="1070"/>
      <c r="E100" s="1070"/>
      <c r="F100" s="1070"/>
      <c r="G100" s="1070"/>
      <c r="H100" s="1070"/>
      <c r="I100" s="1070"/>
      <c r="J100" s="1070"/>
    </row>
    <row r="101" spans="2:10" ht="21.75" customHeight="1">
      <c r="B101" s="1070"/>
      <c r="C101" s="1070"/>
      <c r="D101" s="1070"/>
      <c r="E101" s="1070"/>
      <c r="F101" s="1070"/>
      <c r="G101" s="1070"/>
      <c r="H101" s="1070"/>
      <c r="I101" s="1070"/>
      <c r="J101" s="1070"/>
    </row>
    <row r="102" spans="2:10" s="255" customFormat="1" ht="7.5" customHeight="1"/>
    <row r="103" spans="2:10">
      <c r="B103" s="1058" t="s">
        <v>1659</v>
      </c>
      <c r="C103" s="1058"/>
      <c r="D103" s="1058"/>
      <c r="E103" s="1058"/>
      <c r="F103" s="1058"/>
      <c r="G103" s="1058"/>
      <c r="H103" s="1058"/>
      <c r="I103" s="1058"/>
      <c r="J103" s="1058"/>
    </row>
    <row r="104" spans="2:10">
      <c r="B104" s="1058"/>
      <c r="C104" s="1058"/>
      <c r="D104" s="1058"/>
      <c r="E104" s="1058"/>
      <c r="F104" s="1058"/>
      <c r="G104" s="1058"/>
      <c r="H104" s="1058"/>
      <c r="I104" s="1058"/>
      <c r="J104" s="1058"/>
    </row>
    <row r="105" spans="2:10" ht="16.5" customHeight="1">
      <c r="B105" s="1058"/>
      <c r="C105" s="1058"/>
      <c r="D105" s="1058"/>
      <c r="E105" s="1058"/>
      <c r="F105" s="1058"/>
      <c r="G105" s="1058"/>
      <c r="H105" s="1058"/>
      <c r="I105" s="1058"/>
      <c r="J105" s="1058"/>
    </row>
    <row r="106" spans="2:10" s="255" customFormat="1" ht="7.5" customHeight="1"/>
    <row r="107" spans="2:10">
      <c r="B107" s="1088" t="s">
        <v>850</v>
      </c>
      <c r="C107" s="1089"/>
      <c r="D107" s="1089"/>
      <c r="E107" s="1089"/>
      <c r="F107" s="1089"/>
      <c r="G107" s="1089"/>
      <c r="H107" s="1089"/>
      <c r="I107" s="1089"/>
      <c r="J107" s="1089"/>
    </row>
    <row r="108" spans="2:10" s="556" customFormat="1" ht="7.5" customHeight="1"/>
    <row r="109" spans="2:10" ht="15" customHeight="1">
      <c r="B109" s="1077" t="s">
        <v>496</v>
      </c>
      <c r="C109" s="1077"/>
      <c r="D109" s="1077"/>
      <c r="E109" s="1077"/>
      <c r="F109" s="1077"/>
    </row>
    <row r="110" spans="2:10" s="556" customFormat="1" ht="6" customHeight="1"/>
    <row r="111" spans="2:10" ht="15" customHeight="1">
      <c r="B111" s="1061" t="s">
        <v>1241</v>
      </c>
      <c r="C111" s="1062"/>
      <c r="D111" s="1062"/>
      <c r="E111" s="1062"/>
      <c r="F111" s="1062"/>
      <c r="G111" s="1062"/>
      <c r="H111" s="1062"/>
      <c r="I111" s="1062"/>
      <c r="J111" s="1062"/>
    </row>
    <row r="112" spans="2:10" s="255" customFormat="1" ht="6" customHeight="1"/>
    <row r="113" spans="2:10" ht="15" customHeight="1">
      <c r="B113" s="1072" t="s">
        <v>983</v>
      </c>
      <c r="C113" s="1072"/>
      <c r="D113" s="1072"/>
      <c r="E113" s="1072"/>
      <c r="F113" s="1072"/>
      <c r="G113" s="1072"/>
      <c r="H113" s="1072"/>
      <c r="I113" s="1072"/>
      <c r="J113" s="1072"/>
    </row>
    <row r="114" spans="2:10" ht="15" customHeight="1">
      <c r="B114" s="1072"/>
      <c r="C114" s="1072"/>
      <c r="D114" s="1072"/>
      <c r="E114" s="1072"/>
      <c r="F114" s="1072"/>
      <c r="G114" s="1072"/>
      <c r="H114" s="1072"/>
      <c r="I114" s="1072"/>
      <c r="J114" s="1072"/>
    </row>
    <row r="115" spans="2:10" s="255" customFormat="1" ht="6" customHeight="1"/>
    <row r="116" spans="2:10" ht="15" customHeight="1">
      <c r="B116" s="1072" t="s">
        <v>984</v>
      </c>
      <c r="C116" s="1072"/>
      <c r="D116" s="1072"/>
      <c r="E116" s="1072"/>
      <c r="F116" s="1072"/>
      <c r="G116" s="1072"/>
      <c r="H116" s="1072"/>
      <c r="I116" s="1072"/>
      <c r="J116" s="1072"/>
    </row>
    <row r="117" spans="2:10" ht="15" customHeight="1">
      <c r="B117" s="1072"/>
      <c r="C117" s="1072"/>
      <c r="D117" s="1072"/>
      <c r="E117" s="1072"/>
      <c r="F117" s="1072"/>
      <c r="G117" s="1072"/>
      <c r="H117" s="1072"/>
      <c r="I117" s="1072"/>
      <c r="J117" s="1072"/>
    </row>
    <row r="118" spans="2:10" s="255" customFormat="1" ht="6" customHeight="1"/>
    <row r="119" spans="2:10" ht="15" customHeight="1">
      <c r="B119" s="1073" t="s">
        <v>1173</v>
      </c>
      <c r="C119" s="1073"/>
      <c r="D119" s="1073"/>
      <c r="E119" s="1073"/>
      <c r="F119" s="1073"/>
      <c r="G119" s="1073"/>
      <c r="H119" s="1073"/>
      <c r="I119" s="1073"/>
      <c r="J119" s="1073"/>
    </row>
    <row r="120" spans="2:10" ht="15" customHeight="1">
      <c r="B120" s="1073"/>
      <c r="C120" s="1073"/>
      <c r="D120" s="1073"/>
      <c r="E120" s="1073"/>
      <c r="F120" s="1073"/>
      <c r="G120" s="1073"/>
      <c r="H120" s="1073"/>
      <c r="I120" s="1073"/>
      <c r="J120" s="1073"/>
    </row>
    <row r="121" spans="2:10" s="556" customFormat="1" ht="6" customHeight="1"/>
    <row r="122" spans="2:10">
      <c r="B122" s="1077" t="s">
        <v>1253</v>
      </c>
      <c r="C122" s="1077"/>
      <c r="D122" s="1077"/>
      <c r="E122" s="1077"/>
      <c r="F122" s="1077"/>
      <c r="G122" s="1077"/>
      <c r="H122" s="1077"/>
      <c r="I122" s="1077"/>
      <c r="J122" s="1077"/>
    </row>
    <row r="123" spans="2:10" s="556" customFormat="1" ht="6" customHeight="1"/>
    <row r="124" spans="2:10">
      <c r="B124" s="1061" t="s">
        <v>47</v>
      </c>
      <c r="C124" s="1062"/>
      <c r="D124" s="1062"/>
      <c r="E124" s="1062"/>
      <c r="F124" s="1062"/>
      <c r="G124" s="1062"/>
      <c r="H124" s="1062"/>
      <c r="I124" s="1062"/>
      <c r="J124" s="1062"/>
    </row>
    <row r="125" spans="2:10">
      <c r="B125" s="1062"/>
      <c r="C125" s="1062"/>
      <c r="D125" s="1062"/>
      <c r="E125" s="1062"/>
      <c r="F125" s="1062"/>
      <c r="G125" s="1062"/>
      <c r="H125" s="1062"/>
      <c r="I125" s="1062"/>
      <c r="J125" s="1062"/>
    </row>
    <row r="126" spans="2:10">
      <c r="B126" s="1062"/>
      <c r="C126" s="1062"/>
      <c r="D126" s="1062"/>
      <c r="E126" s="1062"/>
      <c r="F126" s="1062"/>
      <c r="G126" s="1062"/>
      <c r="H126" s="1062"/>
      <c r="I126" s="1062"/>
      <c r="J126" s="1062"/>
    </row>
    <row r="127" spans="2:10" s="348" customFormat="1" ht="6" customHeight="1"/>
    <row r="128" spans="2:10" ht="12.75" customHeight="1">
      <c r="B128" s="1059" t="s">
        <v>1454</v>
      </c>
      <c r="C128" s="1059"/>
      <c r="D128" s="1059"/>
      <c r="E128" s="1059"/>
      <c r="F128" s="1059"/>
      <c r="G128" s="1059"/>
      <c r="H128" s="1059"/>
      <c r="I128" s="1059"/>
      <c r="J128" s="1059"/>
    </row>
    <row r="129" spans="2:10" ht="15" customHeight="1">
      <c r="B129" s="1059"/>
      <c r="C129" s="1059"/>
      <c r="D129" s="1059"/>
      <c r="E129" s="1059"/>
      <c r="F129" s="1059"/>
      <c r="G129" s="1059"/>
      <c r="H129" s="1059"/>
      <c r="I129" s="1059"/>
      <c r="J129" s="1059"/>
    </row>
    <row r="130" spans="2:10" ht="15" customHeight="1">
      <c r="B130" s="1059"/>
      <c r="C130" s="1059"/>
      <c r="D130" s="1059"/>
      <c r="E130" s="1059"/>
      <c r="F130" s="1059"/>
      <c r="G130" s="1059"/>
      <c r="H130" s="1059"/>
      <c r="I130" s="1059"/>
      <c r="J130" s="1059"/>
    </row>
    <row r="131" spans="2:10" ht="15" customHeight="1">
      <c r="B131" s="1059"/>
      <c r="C131" s="1059"/>
      <c r="D131" s="1059"/>
      <c r="E131" s="1059"/>
      <c r="F131" s="1059"/>
      <c r="G131" s="1059"/>
      <c r="H131" s="1059"/>
      <c r="I131" s="1059"/>
      <c r="J131" s="1059"/>
    </row>
    <row r="132" spans="2:10" ht="10.5" customHeight="1">
      <c r="B132" s="1059"/>
      <c r="C132" s="1059"/>
      <c r="D132" s="1059"/>
      <c r="E132" s="1059"/>
      <c r="F132" s="1059"/>
      <c r="G132" s="1059"/>
      <c r="H132" s="1059"/>
      <c r="I132" s="1059"/>
      <c r="J132" s="1059"/>
    </row>
    <row r="133" spans="2:10" s="348" customFormat="1" ht="6" customHeight="1">
      <c r="B133" s="775"/>
      <c r="C133" s="775"/>
      <c r="D133" s="775"/>
      <c r="E133" s="775"/>
      <c r="F133" s="775"/>
      <c r="G133" s="775"/>
      <c r="H133" s="775"/>
      <c r="I133" s="775"/>
      <c r="J133" s="775"/>
    </row>
    <row r="134" spans="2:10" s="556" customFormat="1" ht="12.75" customHeight="1">
      <c r="B134" s="1091" t="s">
        <v>644</v>
      </c>
      <c r="C134" s="1092"/>
      <c r="D134" s="1093"/>
      <c r="E134" s="1091" t="s">
        <v>1457</v>
      </c>
      <c r="F134" s="1092"/>
      <c r="G134" s="1093"/>
      <c r="H134" s="1091" t="s">
        <v>1459</v>
      </c>
      <c r="I134" s="1092"/>
      <c r="J134" s="1093"/>
    </row>
    <row r="135" spans="2:10" s="556" customFormat="1" ht="12.75" customHeight="1">
      <c r="B135" s="1067">
        <v>2012</v>
      </c>
      <c r="C135" s="1068"/>
      <c r="D135" s="1069"/>
      <c r="E135" s="1067" t="s">
        <v>1455</v>
      </c>
      <c r="F135" s="1068"/>
      <c r="G135" s="1069"/>
      <c r="H135" s="1082" t="s">
        <v>647</v>
      </c>
      <c r="I135" s="1083"/>
      <c r="J135" s="1084"/>
    </row>
    <row r="136" spans="2:10" ht="12.75" customHeight="1">
      <c r="B136" s="1067">
        <v>2011</v>
      </c>
      <c r="C136" s="1068"/>
      <c r="D136" s="1069"/>
      <c r="E136" s="1067" t="s">
        <v>1455</v>
      </c>
      <c r="F136" s="1068"/>
      <c r="G136" s="1069"/>
      <c r="H136" s="1067" t="s">
        <v>1458</v>
      </c>
      <c r="I136" s="1068"/>
      <c r="J136" s="1069"/>
    </row>
    <row r="137" spans="2:10" ht="15" customHeight="1">
      <c r="B137" s="1067">
        <f>B136-1</f>
        <v>2010</v>
      </c>
      <c r="C137" s="1068"/>
      <c r="D137" s="1069"/>
      <c r="E137" s="1067" t="s">
        <v>1455</v>
      </c>
      <c r="F137" s="1068"/>
      <c r="G137" s="1069"/>
      <c r="H137" s="1067" t="s">
        <v>1458</v>
      </c>
      <c r="I137" s="1068"/>
      <c r="J137" s="1069"/>
    </row>
    <row r="138" spans="2:10" ht="15" customHeight="1">
      <c r="B138" s="1067">
        <f>B137-1</f>
        <v>2009</v>
      </c>
      <c r="C138" s="1068"/>
      <c r="D138" s="1069"/>
      <c r="E138" s="1067" t="s">
        <v>1456</v>
      </c>
      <c r="F138" s="1068"/>
      <c r="G138" s="1069"/>
      <c r="H138" s="1067">
        <v>2009</v>
      </c>
      <c r="I138" s="1068"/>
      <c r="J138" s="1069"/>
    </row>
    <row r="139" spans="2:10" ht="15" customHeight="1">
      <c r="B139" s="1067">
        <f>B138-1</f>
        <v>2008</v>
      </c>
      <c r="C139" s="1068"/>
      <c r="D139" s="1069"/>
      <c r="E139" s="1067" t="s">
        <v>1134</v>
      </c>
      <c r="F139" s="1068"/>
      <c r="G139" s="1069"/>
      <c r="H139" s="1067">
        <v>2008</v>
      </c>
      <c r="I139" s="1068"/>
      <c r="J139" s="1069"/>
    </row>
    <row r="140" spans="2:10" ht="15" customHeight="1">
      <c r="B140" s="1067">
        <f>B139-1</f>
        <v>2007</v>
      </c>
      <c r="C140" s="1068"/>
      <c r="D140" s="1069"/>
      <c r="E140" s="1067" t="s">
        <v>1135</v>
      </c>
      <c r="F140" s="1068"/>
      <c r="G140" s="1069"/>
      <c r="H140" s="1067">
        <v>2007</v>
      </c>
      <c r="I140" s="1068"/>
      <c r="J140" s="1069"/>
    </row>
    <row r="141" spans="2:10" ht="15" customHeight="1">
      <c r="B141" s="1067" t="s">
        <v>645</v>
      </c>
      <c r="C141" s="1068"/>
      <c r="D141" s="1069"/>
      <c r="E141" s="1067" t="str">
        <f>B141</f>
        <v>etc.</v>
      </c>
      <c r="F141" s="1068"/>
      <c r="G141" s="1069"/>
      <c r="H141" s="1067" t="str">
        <f>E141</f>
        <v>etc.</v>
      </c>
      <c r="I141" s="1068"/>
      <c r="J141" s="1069"/>
    </row>
    <row r="142" spans="2:10" s="772" customFormat="1" ht="11">
      <c r="B142" s="1071" t="s">
        <v>646</v>
      </c>
      <c r="C142" s="1071"/>
      <c r="D142" s="1071"/>
      <c r="E142" s="1071"/>
      <c r="F142" s="1071"/>
      <c r="G142" s="1071"/>
      <c r="H142" s="1071"/>
      <c r="I142" s="1071"/>
      <c r="J142" s="1071"/>
    </row>
    <row r="143" spans="2:10" s="556" customFormat="1" ht="6" customHeight="1"/>
    <row r="144" spans="2:10">
      <c r="B144" s="1059" t="s">
        <v>1564</v>
      </c>
      <c r="C144" s="1060"/>
      <c r="D144" s="1060"/>
      <c r="E144" s="1060"/>
      <c r="F144" s="1060"/>
      <c r="G144" s="1060"/>
      <c r="H144" s="1060"/>
      <c r="I144" s="1060"/>
      <c r="J144" s="1060"/>
    </row>
    <row r="145" spans="2:10">
      <c r="B145" s="1059"/>
      <c r="C145" s="1060"/>
      <c r="D145" s="1060"/>
      <c r="E145" s="1060"/>
      <c r="F145" s="1060"/>
      <c r="G145" s="1060"/>
      <c r="H145" s="1060"/>
      <c r="I145" s="1060"/>
      <c r="J145" s="1060"/>
    </row>
    <row r="146" spans="2:10">
      <c r="B146" s="1059"/>
      <c r="C146" s="1060"/>
      <c r="D146" s="1060"/>
      <c r="E146" s="1060"/>
      <c r="F146" s="1060"/>
      <c r="G146" s="1060"/>
      <c r="H146" s="1060"/>
      <c r="I146" s="1060"/>
      <c r="J146" s="1060"/>
    </row>
    <row r="147" spans="2:10">
      <c r="B147" s="1059"/>
      <c r="C147" s="1060"/>
      <c r="D147" s="1060"/>
      <c r="E147" s="1060"/>
      <c r="F147" s="1060"/>
      <c r="G147" s="1060"/>
      <c r="H147" s="1060"/>
      <c r="I147" s="1060"/>
      <c r="J147" s="1060"/>
    </row>
    <row r="148" spans="2:10">
      <c r="B148" s="1059"/>
      <c r="C148" s="1060"/>
      <c r="D148" s="1060"/>
      <c r="E148" s="1060"/>
      <c r="F148" s="1060"/>
      <c r="G148" s="1060"/>
      <c r="H148" s="1060"/>
      <c r="I148" s="1060"/>
      <c r="J148" s="1060"/>
    </row>
    <row r="149" spans="2:10">
      <c r="B149" s="1059"/>
      <c r="C149" s="1060"/>
      <c r="D149" s="1060"/>
      <c r="E149" s="1060"/>
      <c r="F149" s="1060"/>
      <c r="G149" s="1060"/>
      <c r="H149" s="1060"/>
      <c r="I149" s="1060"/>
      <c r="J149" s="1060"/>
    </row>
    <row r="150" spans="2:10">
      <c r="B150" s="1059"/>
      <c r="C150" s="1060"/>
      <c r="D150" s="1060"/>
      <c r="E150" s="1060"/>
      <c r="F150" s="1060"/>
      <c r="G150" s="1060"/>
      <c r="H150" s="1060"/>
      <c r="I150" s="1060"/>
      <c r="J150" s="1060"/>
    </row>
    <row r="151" spans="2:10">
      <c r="B151" s="1060"/>
      <c r="C151" s="1060"/>
      <c r="D151" s="1060"/>
      <c r="E151" s="1060"/>
      <c r="F151" s="1060"/>
      <c r="G151" s="1060"/>
      <c r="H151" s="1060"/>
      <c r="I151" s="1060"/>
      <c r="J151" s="1060"/>
    </row>
    <row r="152" spans="2:10">
      <c r="B152" s="1060"/>
      <c r="C152" s="1060"/>
      <c r="D152" s="1060"/>
      <c r="E152" s="1060"/>
      <c r="F152" s="1060"/>
      <c r="G152" s="1060"/>
      <c r="H152" s="1060"/>
      <c r="I152" s="1060"/>
      <c r="J152" s="1060"/>
    </row>
    <row r="153" spans="2:10" s="556" customFormat="1" ht="6" customHeight="1"/>
    <row r="154" spans="2:10">
      <c r="B154" s="1061" t="s">
        <v>1050</v>
      </c>
      <c r="C154" s="1062"/>
      <c r="D154" s="1062"/>
      <c r="E154" s="1062"/>
      <c r="F154" s="1062"/>
      <c r="G154" s="1062"/>
      <c r="H154" s="1062"/>
      <c r="I154" s="1062"/>
      <c r="J154" s="1062"/>
    </row>
    <row r="155" spans="2:10">
      <c r="B155" s="1062"/>
      <c r="C155" s="1062"/>
      <c r="D155" s="1062"/>
      <c r="E155" s="1062"/>
      <c r="F155" s="1062"/>
      <c r="G155" s="1062"/>
      <c r="H155" s="1062"/>
      <c r="I155" s="1062"/>
      <c r="J155" s="1062"/>
    </row>
    <row r="156" spans="2:10">
      <c r="B156" s="1062"/>
      <c r="C156" s="1062"/>
      <c r="D156" s="1062"/>
      <c r="E156" s="1062"/>
      <c r="F156" s="1062"/>
      <c r="G156" s="1062"/>
      <c r="H156" s="1062"/>
      <c r="I156" s="1062"/>
      <c r="J156" s="1062"/>
    </row>
    <row r="157" spans="2:10">
      <c r="B157" s="1062"/>
      <c r="C157" s="1062"/>
      <c r="D157" s="1062"/>
      <c r="E157" s="1062"/>
      <c r="F157" s="1062"/>
      <c r="G157" s="1062"/>
      <c r="H157" s="1062"/>
      <c r="I157" s="1062"/>
      <c r="J157" s="1062"/>
    </row>
    <row r="158" spans="2:10">
      <c r="B158" s="1062"/>
      <c r="C158" s="1062"/>
      <c r="D158" s="1062"/>
      <c r="E158" s="1062"/>
      <c r="F158" s="1062"/>
      <c r="G158" s="1062"/>
      <c r="H158" s="1062"/>
      <c r="I158" s="1062"/>
      <c r="J158" s="1062"/>
    </row>
    <row r="159" spans="2:10" s="556" customFormat="1" ht="6" customHeight="1"/>
    <row r="160" spans="2:10">
      <c r="B160" s="1061" t="s">
        <v>1051</v>
      </c>
      <c r="C160" s="1062"/>
      <c r="D160" s="1062"/>
      <c r="E160" s="1062"/>
      <c r="F160" s="1062"/>
      <c r="G160" s="1062"/>
      <c r="H160" s="1062"/>
      <c r="I160" s="1062"/>
      <c r="J160" s="1062"/>
    </row>
    <row r="161" spans="2:10">
      <c r="B161" s="1062"/>
      <c r="C161" s="1062"/>
      <c r="D161" s="1062"/>
      <c r="E161" s="1062"/>
      <c r="F161" s="1062"/>
      <c r="G161" s="1062"/>
      <c r="H161" s="1062"/>
      <c r="I161" s="1062"/>
      <c r="J161" s="1062"/>
    </row>
    <row r="162" spans="2:10" s="556" customFormat="1" ht="6" customHeight="1"/>
    <row r="163" spans="2:10">
      <c r="B163" s="1061" t="s">
        <v>1136</v>
      </c>
      <c r="C163" s="1062"/>
      <c r="D163" s="1062"/>
      <c r="E163" s="1062"/>
      <c r="F163" s="1062"/>
      <c r="G163" s="1062"/>
      <c r="H163" s="1062"/>
      <c r="I163" s="1062"/>
      <c r="J163" s="1062"/>
    </row>
    <row r="164" spans="2:10">
      <c r="B164" s="1062"/>
      <c r="C164" s="1062"/>
      <c r="D164" s="1062"/>
      <c r="E164" s="1062"/>
      <c r="F164" s="1062"/>
      <c r="G164" s="1062"/>
      <c r="H164" s="1062"/>
      <c r="I164" s="1062"/>
      <c r="J164" s="1062"/>
    </row>
    <row r="165" spans="2:10" ht="12.75" customHeight="1">
      <c r="B165" s="1062"/>
      <c r="C165" s="1062"/>
      <c r="D165" s="1062"/>
      <c r="E165" s="1062"/>
      <c r="F165" s="1062"/>
      <c r="G165" s="1062"/>
      <c r="H165" s="1062"/>
      <c r="I165" s="1062"/>
      <c r="J165" s="1062"/>
    </row>
    <row r="166" spans="2:10" s="556" customFormat="1" ht="6" customHeight="1"/>
    <row r="167" spans="2:10">
      <c r="B167" s="1059" t="s">
        <v>1460</v>
      </c>
      <c r="C167" s="1060"/>
      <c r="D167" s="1060"/>
      <c r="E167" s="1060"/>
      <c r="F167" s="1060"/>
      <c r="G167" s="1060"/>
      <c r="H167" s="1060"/>
      <c r="I167" s="1060"/>
      <c r="J167" s="1060"/>
    </row>
    <row r="168" spans="2:10">
      <c r="B168" s="1060"/>
      <c r="C168" s="1060"/>
      <c r="D168" s="1060"/>
      <c r="E168" s="1060"/>
      <c r="F168" s="1060"/>
      <c r="G168" s="1060"/>
      <c r="H168" s="1060"/>
      <c r="I168" s="1060"/>
      <c r="J168" s="1060"/>
    </row>
    <row r="169" spans="2:10">
      <c r="B169" s="1060"/>
      <c r="C169" s="1060"/>
      <c r="D169" s="1060"/>
      <c r="E169" s="1060"/>
      <c r="F169" s="1060"/>
      <c r="G169" s="1060"/>
      <c r="H169" s="1060"/>
      <c r="I169" s="1060"/>
      <c r="J169" s="1060"/>
    </row>
    <row r="170" spans="2:10">
      <c r="B170" s="1060"/>
      <c r="C170" s="1060"/>
      <c r="D170" s="1060"/>
      <c r="E170" s="1060"/>
      <c r="F170" s="1060"/>
      <c r="G170" s="1060"/>
      <c r="H170" s="1060"/>
      <c r="I170" s="1060"/>
      <c r="J170" s="1060"/>
    </row>
    <row r="171" spans="2:10">
      <c r="B171" s="1060"/>
      <c r="C171" s="1060"/>
      <c r="D171" s="1060"/>
      <c r="E171" s="1060"/>
      <c r="F171" s="1060"/>
      <c r="G171" s="1060"/>
      <c r="H171" s="1060"/>
      <c r="I171" s="1060"/>
      <c r="J171" s="1060"/>
    </row>
    <row r="172" spans="2:10" ht="10.5" customHeight="1"/>
    <row r="173" spans="2:10">
      <c r="B173" s="1077" t="s">
        <v>48</v>
      </c>
      <c r="C173" s="1077"/>
      <c r="D173" s="1077"/>
      <c r="E173" s="1077"/>
      <c r="F173" s="1077"/>
    </row>
    <row r="174" spans="2:10" s="556" customFormat="1" ht="7.5" customHeight="1"/>
    <row r="175" spans="2:10">
      <c r="B175" s="1058" t="s">
        <v>1489</v>
      </c>
      <c r="C175" s="1058"/>
      <c r="D175" s="1058"/>
      <c r="E175" s="1058"/>
      <c r="F175" s="1058"/>
      <c r="G175" s="1058"/>
      <c r="H175" s="1058"/>
      <c r="I175" s="1058"/>
      <c r="J175" s="1058"/>
    </row>
    <row r="176" spans="2:10" s="556" customFormat="1" ht="7.5" customHeight="1"/>
    <row r="177" spans="2:10">
      <c r="B177" s="1058" t="s">
        <v>1490</v>
      </c>
      <c r="C177" s="1058"/>
      <c r="D177" s="1058"/>
      <c r="E177" s="1058"/>
      <c r="F177" s="1058"/>
      <c r="G177" s="1058"/>
      <c r="H177" s="1058"/>
      <c r="I177" s="1058"/>
      <c r="J177" s="1058"/>
    </row>
    <row r="178" spans="2:10" s="556" customFormat="1" ht="7.5" customHeight="1"/>
    <row r="179" spans="2:10">
      <c r="B179" s="1058" t="s">
        <v>1500</v>
      </c>
      <c r="C179" s="1058"/>
      <c r="D179" s="1058"/>
      <c r="E179" s="1058"/>
      <c r="F179" s="1058"/>
      <c r="G179" s="1058"/>
      <c r="H179" s="1058"/>
      <c r="I179" s="1058"/>
      <c r="J179" s="1058"/>
    </row>
    <row r="180" spans="2:10" s="556" customFormat="1" ht="7.5" customHeight="1"/>
    <row r="181" spans="2:10">
      <c r="B181" s="1058" t="s">
        <v>1491</v>
      </c>
      <c r="C181" s="1058"/>
      <c r="D181" s="1058"/>
      <c r="E181" s="1058"/>
      <c r="F181" s="1058"/>
      <c r="G181" s="1058"/>
      <c r="H181" s="1058"/>
      <c r="I181" s="1058"/>
      <c r="J181" s="1058"/>
    </row>
    <row r="182" spans="2:10" s="556" customFormat="1" ht="7.5" customHeight="1"/>
    <row r="183" spans="2:10">
      <c r="B183" s="1058" t="s">
        <v>1492</v>
      </c>
      <c r="C183" s="1058"/>
      <c r="D183" s="1058"/>
      <c r="E183" s="1058"/>
      <c r="F183" s="1058"/>
      <c r="G183" s="1058"/>
      <c r="H183" s="1058"/>
      <c r="I183" s="1058"/>
      <c r="J183" s="1058"/>
    </row>
    <row r="184" spans="2:10" s="556" customFormat="1" ht="7.5" customHeight="1"/>
    <row r="185" spans="2:10">
      <c r="B185" s="1058" t="s">
        <v>1493</v>
      </c>
      <c r="C185" s="1058"/>
      <c r="D185" s="1058"/>
      <c r="E185" s="1058"/>
      <c r="F185" s="1058"/>
      <c r="G185" s="1058"/>
      <c r="H185" s="1058"/>
      <c r="I185" s="1058"/>
      <c r="J185" s="1058"/>
    </row>
    <row r="186" spans="2:10" s="556" customFormat="1" ht="7.5" customHeight="1"/>
    <row r="187" spans="2:10">
      <c r="B187" s="1058" t="s">
        <v>1494</v>
      </c>
      <c r="C187" s="1058"/>
      <c r="D187" s="1058"/>
      <c r="E187" s="1058"/>
      <c r="F187" s="1058"/>
      <c r="G187" s="1058"/>
      <c r="H187" s="1058"/>
      <c r="I187" s="1058"/>
      <c r="J187" s="1058"/>
    </row>
    <row r="188" spans="2:10" s="556" customFormat="1" ht="7.5" customHeight="1"/>
    <row r="189" spans="2:10">
      <c r="B189" s="1058" t="s">
        <v>1495</v>
      </c>
      <c r="C189" s="1058"/>
      <c r="D189" s="1058"/>
      <c r="E189" s="1058"/>
      <c r="F189" s="1058"/>
      <c r="G189" s="1058"/>
      <c r="H189" s="1058"/>
      <c r="I189" s="1058"/>
      <c r="J189" s="1058"/>
    </row>
    <row r="190" spans="2:10" s="556" customFormat="1" ht="7.5" customHeight="1"/>
    <row r="191" spans="2:10">
      <c r="B191" s="1070" t="s">
        <v>1628</v>
      </c>
      <c r="C191" s="1070"/>
      <c r="D191" s="1070"/>
      <c r="E191" s="1070"/>
      <c r="F191" s="1070"/>
      <c r="G191" s="1070"/>
      <c r="H191" s="1070"/>
      <c r="I191" s="1070"/>
      <c r="J191" s="1070"/>
    </row>
    <row r="192" spans="2:10" s="556" customFormat="1" ht="7.5" customHeight="1"/>
    <row r="193" spans="2:10">
      <c r="B193" s="1058" t="s">
        <v>1496</v>
      </c>
      <c r="C193" s="1058"/>
      <c r="D193" s="1058"/>
      <c r="E193" s="1058"/>
      <c r="F193" s="1058"/>
      <c r="G193" s="1058"/>
      <c r="H193" s="1058"/>
      <c r="I193" s="1058"/>
      <c r="J193" s="1058"/>
    </row>
    <row r="194" spans="2:10" s="556" customFormat="1" ht="7.5" customHeight="1"/>
    <row r="195" spans="2:10">
      <c r="B195" s="1058" t="s">
        <v>1497</v>
      </c>
      <c r="C195" s="1058"/>
      <c r="D195" s="1058"/>
      <c r="E195" s="1058"/>
      <c r="F195" s="1058"/>
      <c r="G195" s="1058"/>
      <c r="H195" s="1058"/>
      <c r="I195" s="1058"/>
      <c r="J195" s="1058"/>
    </row>
    <row r="196" spans="2:10" s="556" customFormat="1" ht="7.5" customHeight="1"/>
    <row r="197" spans="2:10">
      <c r="B197" s="1058" t="s">
        <v>1498</v>
      </c>
      <c r="C197" s="1058"/>
      <c r="D197" s="1058"/>
      <c r="E197" s="1058"/>
      <c r="F197" s="1058"/>
      <c r="G197" s="1058"/>
      <c r="H197" s="1058"/>
      <c r="I197" s="1058"/>
      <c r="J197" s="1058"/>
    </row>
    <row r="198" spans="2:10" ht="7.5" customHeight="1">
      <c r="B198" s="773"/>
      <c r="C198" s="773"/>
      <c r="D198" s="773"/>
      <c r="E198" s="773"/>
      <c r="F198" s="773"/>
      <c r="G198" s="773"/>
      <c r="H198" s="773"/>
      <c r="I198" s="773"/>
      <c r="J198" s="773"/>
    </row>
    <row r="199" spans="2:10">
      <c r="B199" s="1058" t="s">
        <v>1499</v>
      </c>
      <c r="C199" s="1058"/>
      <c r="D199" s="1058"/>
      <c r="E199" s="1058"/>
      <c r="F199" s="1058"/>
      <c r="G199" s="1058"/>
      <c r="H199" s="1058"/>
      <c r="I199" s="1058"/>
      <c r="J199" s="1058"/>
    </row>
    <row r="200" spans="2:10" s="556" customFormat="1" ht="7.5" customHeight="1"/>
    <row r="201" spans="2:10">
      <c r="B201" s="1070" t="s">
        <v>1511</v>
      </c>
      <c r="C201" s="1070"/>
      <c r="D201" s="1070"/>
      <c r="E201" s="1070"/>
      <c r="F201" s="1070"/>
      <c r="G201" s="1070"/>
      <c r="H201" s="1070"/>
      <c r="I201" s="1070"/>
      <c r="J201" s="1070"/>
    </row>
    <row r="202" spans="2:10" ht="11.25" customHeight="1"/>
    <row r="203" spans="2:10">
      <c r="B203" s="265" t="s">
        <v>201</v>
      </c>
    </row>
    <row r="204" spans="2:10" s="556" customFormat="1" ht="6" customHeight="1"/>
    <row r="205" spans="2:10">
      <c r="B205" s="1061" t="s">
        <v>775</v>
      </c>
      <c r="C205" s="1062"/>
      <c r="D205" s="1062"/>
      <c r="E205" s="1062"/>
      <c r="F205" s="1062"/>
      <c r="G205" s="1062"/>
      <c r="H205" s="1062"/>
      <c r="I205" s="1062"/>
      <c r="J205" s="1062"/>
    </row>
    <row r="206" spans="2:10">
      <c r="B206" s="1062"/>
      <c r="C206" s="1062"/>
      <c r="D206" s="1062"/>
      <c r="E206" s="1062"/>
      <c r="F206" s="1062"/>
      <c r="G206" s="1062"/>
      <c r="H206" s="1062"/>
      <c r="I206" s="1062"/>
      <c r="J206" s="1062"/>
    </row>
    <row r="207" spans="2:10" ht="17.25" customHeight="1">
      <c r="B207" s="1062"/>
      <c r="C207" s="1062"/>
      <c r="D207" s="1062"/>
      <c r="E207" s="1062"/>
      <c r="F207" s="1062"/>
      <c r="G207" s="1062"/>
      <c r="H207" s="1062"/>
      <c r="I207" s="1062"/>
      <c r="J207" s="1062"/>
    </row>
    <row r="208" spans="2:10" s="556" customFormat="1" ht="6" customHeight="1"/>
    <row r="209" spans="2:10">
      <c r="B209" s="1061" t="s">
        <v>49</v>
      </c>
      <c r="C209" s="1062"/>
      <c r="D209" s="1062"/>
      <c r="E209" s="1062"/>
      <c r="F209" s="1062"/>
      <c r="G209" s="1062"/>
      <c r="H209" s="1062"/>
      <c r="I209" s="1062"/>
      <c r="J209" s="1062"/>
    </row>
    <row r="210" spans="2:10">
      <c r="B210" s="1062"/>
      <c r="C210" s="1062"/>
      <c r="D210" s="1062"/>
      <c r="E210" s="1062"/>
      <c r="F210" s="1062"/>
      <c r="G210" s="1062"/>
      <c r="H210" s="1062"/>
      <c r="I210" s="1062"/>
      <c r="J210" s="1062"/>
    </row>
    <row r="211" spans="2:10" ht="6" customHeight="1"/>
    <row r="212" spans="2:10">
      <c r="B212" s="396" t="s">
        <v>757</v>
      </c>
      <c r="C212" s="390"/>
      <c r="D212" s="390"/>
      <c r="E212" s="390"/>
      <c r="F212" s="390"/>
      <c r="G212" s="390"/>
      <c r="H212" s="390"/>
      <c r="I212" s="390"/>
      <c r="J212" s="390"/>
    </row>
    <row r="213" spans="2:10" s="556" customFormat="1" ht="6" customHeight="1">
      <c r="B213" s="392"/>
      <c r="C213" s="392"/>
      <c r="D213" s="392"/>
      <c r="E213" s="392"/>
      <c r="F213" s="392"/>
      <c r="G213" s="392"/>
      <c r="H213" s="392"/>
      <c r="I213" s="392"/>
      <c r="J213" s="392"/>
    </row>
    <row r="214" spans="2:10">
      <c r="B214" s="1074" t="s">
        <v>1242</v>
      </c>
      <c r="C214" s="1074"/>
      <c r="D214" s="1074"/>
      <c r="E214" s="1074"/>
      <c r="F214" s="1074"/>
      <c r="G214" s="1074"/>
      <c r="H214" s="1074"/>
      <c r="I214" s="1074"/>
      <c r="J214" s="1074"/>
    </row>
    <row r="215" spans="2:10">
      <c r="B215" s="1074"/>
      <c r="C215" s="1074"/>
      <c r="D215" s="1074"/>
      <c r="E215" s="1074"/>
      <c r="F215" s="1074"/>
      <c r="G215" s="1074"/>
      <c r="H215" s="1074"/>
      <c r="I215" s="1074"/>
      <c r="J215" s="1074"/>
    </row>
    <row r="216" spans="2:10">
      <c r="B216" s="1074"/>
      <c r="C216" s="1074"/>
      <c r="D216" s="1074"/>
      <c r="E216" s="1074"/>
      <c r="F216" s="1074"/>
      <c r="G216" s="1074"/>
      <c r="H216" s="1074"/>
      <c r="I216" s="1074"/>
      <c r="J216" s="1074"/>
    </row>
    <row r="217" spans="2:10" s="556" customFormat="1" ht="6" customHeight="1">
      <c r="B217" s="1074"/>
      <c r="C217" s="1074"/>
      <c r="D217" s="1074"/>
      <c r="E217" s="1074"/>
      <c r="F217" s="1074"/>
      <c r="G217" s="1074"/>
      <c r="H217" s="1074"/>
      <c r="I217" s="1074"/>
      <c r="J217" s="1074"/>
    </row>
    <row r="218" spans="2:10">
      <c r="B218" s="1074" t="s">
        <v>761</v>
      </c>
      <c r="C218" s="1074"/>
      <c r="D218" s="1074"/>
      <c r="E218" s="1074"/>
      <c r="F218" s="1074"/>
      <c r="G218" s="1074"/>
      <c r="H218" s="1074"/>
      <c r="I218" s="1074"/>
      <c r="J218" s="1074"/>
    </row>
    <row r="219" spans="2:10">
      <c r="B219" s="1074"/>
      <c r="C219" s="1074"/>
      <c r="D219" s="1074"/>
      <c r="E219" s="1074"/>
      <c r="F219" s="1074"/>
      <c r="G219" s="1074"/>
      <c r="H219" s="1074"/>
      <c r="I219" s="1074"/>
      <c r="J219" s="1074"/>
    </row>
    <row r="220" spans="2:10" s="556" customFormat="1" ht="6" customHeight="1">
      <c r="B220" s="392"/>
      <c r="C220" s="392"/>
      <c r="D220" s="392"/>
      <c r="E220" s="392"/>
      <c r="F220" s="392"/>
      <c r="G220" s="392"/>
      <c r="H220" s="392"/>
      <c r="I220" s="392"/>
      <c r="J220" s="392"/>
    </row>
    <row r="221" spans="2:10" ht="17.25" customHeight="1">
      <c r="B221" s="1074" t="s">
        <v>1131</v>
      </c>
      <c r="C221" s="1074"/>
      <c r="D221" s="1074"/>
      <c r="E221" s="1074"/>
      <c r="F221" s="1074"/>
      <c r="G221" s="1074"/>
      <c r="H221" s="1074"/>
      <c r="I221" s="1074"/>
      <c r="J221" s="1074"/>
    </row>
    <row r="222" spans="2:10" ht="17.25" customHeight="1">
      <c r="B222" s="1074"/>
      <c r="C222" s="1074"/>
      <c r="D222" s="1074"/>
      <c r="E222" s="1074"/>
      <c r="F222" s="1074"/>
      <c r="G222" s="1074"/>
      <c r="H222" s="1074"/>
      <c r="I222" s="1074"/>
      <c r="J222" s="1074"/>
    </row>
    <row r="223" spans="2:10" ht="17.25" customHeight="1">
      <c r="B223" s="1074"/>
      <c r="C223" s="1074"/>
      <c r="D223" s="1074"/>
      <c r="E223" s="1074"/>
      <c r="F223" s="1074"/>
      <c r="G223" s="1074"/>
      <c r="H223" s="1074"/>
      <c r="I223" s="1074"/>
      <c r="J223" s="1074"/>
    </row>
    <row r="224" spans="2:10" ht="6" customHeight="1">
      <c r="B224" s="390"/>
      <c r="C224" s="390"/>
      <c r="D224" s="390"/>
      <c r="E224" s="390"/>
      <c r="F224" s="390"/>
      <c r="G224" s="390"/>
      <c r="H224" s="390"/>
      <c r="I224" s="390"/>
      <c r="J224" s="390"/>
    </row>
    <row r="225" spans="2:10">
      <c r="B225" s="1075" t="s">
        <v>758</v>
      </c>
      <c r="C225" s="1075"/>
      <c r="D225" s="1075"/>
      <c r="E225" s="1075"/>
      <c r="F225" s="1075"/>
      <c r="G225" s="1075"/>
      <c r="H225" s="1075"/>
      <c r="I225" s="1075"/>
      <c r="J225" s="1075"/>
    </row>
    <row r="226" spans="2:10" s="556" customFormat="1" ht="6" customHeight="1">
      <c r="B226" s="392"/>
      <c r="C226" s="392"/>
      <c r="D226" s="392"/>
      <c r="E226" s="392"/>
      <c r="F226" s="392"/>
      <c r="G226" s="392"/>
      <c r="H226" s="392"/>
      <c r="I226" s="392"/>
      <c r="J226" s="392"/>
    </row>
    <row r="227" spans="2:10">
      <c r="B227" s="1075" t="s">
        <v>759</v>
      </c>
      <c r="C227" s="1075"/>
      <c r="D227" s="1075"/>
      <c r="E227" s="1075"/>
      <c r="F227" s="1075"/>
      <c r="G227" s="1075"/>
      <c r="H227" s="1075"/>
      <c r="I227" s="1075"/>
      <c r="J227" s="1075"/>
    </row>
    <row r="228" spans="2:10" s="556" customFormat="1" ht="6" customHeight="1">
      <c r="B228" s="392"/>
      <c r="C228" s="392"/>
      <c r="D228" s="392"/>
      <c r="E228" s="392"/>
      <c r="F228" s="392"/>
      <c r="G228" s="392"/>
      <c r="H228" s="392"/>
      <c r="I228" s="392"/>
      <c r="J228" s="392"/>
    </row>
    <row r="229" spans="2:10">
      <c r="B229" s="1076" t="s">
        <v>760</v>
      </c>
      <c r="C229" s="1076"/>
      <c r="D229" s="1076"/>
      <c r="E229" s="1076"/>
      <c r="F229" s="1076"/>
      <c r="G229" s="1076"/>
      <c r="H229" s="1076"/>
      <c r="I229" s="1076"/>
      <c r="J229" s="1076"/>
    </row>
    <row r="230" spans="2:10">
      <c r="B230" s="1076"/>
      <c r="C230" s="1076"/>
      <c r="D230" s="1076"/>
      <c r="E230" s="1076"/>
      <c r="F230" s="1076"/>
      <c r="G230" s="1076"/>
      <c r="H230" s="1076"/>
      <c r="I230" s="1076"/>
      <c r="J230" s="1076"/>
    </row>
    <row r="231" spans="2:10" ht="9" customHeight="1">
      <c r="B231" s="390"/>
      <c r="C231" s="390"/>
      <c r="D231" s="390"/>
      <c r="E231" s="390"/>
      <c r="F231" s="390"/>
      <c r="G231" s="390"/>
      <c r="H231" s="390"/>
      <c r="I231" s="390"/>
      <c r="J231" s="390"/>
    </row>
    <row r="232" spans="2:10">
      <c r="B232" s="396" t="s">
        <v>1243</v>
      </c>
      <c r="C232" s="390"/>
      <c r="D232" s="390"/>
      <c r="E232" s="390"/>
      <c r="F232" s="390"/>
      <c r="G232" s="390"/>
      <c r="H232" s="390"/>
      <c r="I232" s="390"/>
      <c r="J232" s="390"/>
    </row>
    <row r="233" spans="2:10" s="556" customFormat="1" ht="6" customHeight="1">
      <c r="B233" s="392"/>
      <c r="C233" s="392"/>
      <c r="D233" s="392"/>
      <c r="E233" s="392"/>
      <c r="F233" s="392"/>
      <c r="G233" s="392"/>
      <c r="H233" s="392"/>
      <c r="I233" s="392"/>
      <c r="J233" s="392"/>
    </row>
    <row r="234" spans="2:10" ht="39.75" customHeight="1">
      <c r="B234" s="1065" t="s">
        <v>1244</v>
      </c>
      <c r="C234" s="1065"/>
      <c r="D234" s="1065"/>
      <c r="E234" s="1065"/>
      <c r="F234" s="1065"/>
      <c r="G234" s="1065"/>
      <c r="H234" s="1065"/>
      <c r="I234" s="1065"/>
      <c r="J234" s="1065"/>
    </row>
    <row r="235" spans="2:10" s="556" customFormat="1" ht="6" customHeight="1">
      <c r="B235" s="392"/>
      <c r="C235" s="392"/>
      <c r="D235" s="392"/>
      <c r="E235" s="392"/>
      <c r="F235" s="392"/>
      <c r="G235" s="392"/>
      <c r="H235" s="392"/>
      <c r="I235" s="392"/>
      <c r="J235" s="392"/>
    </row>
    <row r="236" spans="2:10" ht="12.75" customHeight="1">
      <c r="B236" s="1066" t="s">
        <v>1461</v>
      </c>
      <c r="C236" s="1066"/>
      <c r="D236" s="1066"/>
      <c r="E236" s="1066"/>
      <c r="F236" s="1066"/>
      <c r="G236" s="1066"/>
      <c r="H236" s="1066"/>
      <c r="I236" s="1066"/>
      <c r="J236" s="1066"/>
    </row>
    <row r="237" spans="2:10" s="255" customFormat="1" ht="27.75" customHeight="1">
      <c r="B237" s="1066"/>
      <c r="C237" s="1066"/>
      <c r="D237" s="1066"/>
      <c r="E237" s="1066"/>
      <c r="F237" s="1066"/>
      <c r="G237" s="1066"/>
      <c r="H237" s="1066"/>
      <c r="I237" s="1066"/>
      <c r="J237" s="1066"/>
    </row>
    <row r="238" spans="2:10" ht="6" customHeight="1">
      <c r="B238" s="771"/>
      <c r="C238" s="771"/>
      <c r="D238" s="771"/>
      <c r="E238" s="771"/>
      <c r="F238" s="771"/>
      <c r="G238" s="771"/>
      <c r="H238" s="771"/>
      <c r="I238" s="771"/>
      <c r="J238" s="771"/>
    </row>
    <row r="239" spans="2:10">
      <c r="B239" s="1074" t="s">
        <v>1090</v>
      </c>
      <c r="C239" s="1074"/>
      <c r="D239" s="1074"/>
      <c r="E239" s="1074"/>
      <c r="F239" s="1074"/>
      <c r="G239" s="1074"/>
      <c r="H239" s="1074"/>
      <c r="I239" s="1074"/>
      <c r="J239" s="1074"/>
    </row>
    <row r="240" spans="2:10">
      <c r="B240" s="1074"/>
      <c r="C240" s="1074"/>
      <c r="D240" s="1074"/>
      <c r="E240" s="1074"/>
      <c r="F240" s="1074"/>
      <c r="G240" s="1074"/>
      <c r="H240" s="1074"/>
      <c r="I240" s="1074"/>
      <c r="J240" s="1074"/>
    </row>
    <row r="241" spans="1:11">
      <c r="B241" s="1074"/>
      <c r="C241" s="1074"/>
      <c r="D241" s="1074"/>
      <c r="E241" s="1074"/>
      <c r="F241" s="1074"/>
      <c r="G241" s="1074"/>
      <c r="H241" s="1074"/>
      <c r="I241" s="1074"/>
      <c r="J241" s="1074"/>
    </row>
    <row r="242" spans="1:11" ht="9" customHeight="1"/>
    <row r="243" spans="1:11" ht="15.75" customHeight="1">
      <c r="A243" s="1080" t="s">
        <v>1104</v>
      </c>
      <c r="B243" s="1080"/>
      <c r="C243" s="1080"/>
      <c r="D243" s="1080"/>
      <c r="E243" s="1080"/>
      <c r="F243" s="1080"/>
      <c r="G243" s="1080"/>
      <c r="H243" s="1080"/>
      <c r="I243" s="1080"/>
      <c r="J243" s="1080"/>
      <c r="K243" s="958"/>
    </row>
    <row r="244" spans="1:11" ht="9.75" customHeight="1"/>
    <row r="245" spans="1:11" ht="9.75" customHeight="1"/>
    <row r="246" spans="1:11" ht="9.75" customHeight="1"/>
    <row r="247" spans="1:11" ht="9.75" customHeight="1"/>
    <row r="248" spans="1:11" ht="9.75" customHeight="1"/>
    <row r="249" spans="1:11" ht="9.75" customHeight="1"/>
    <row r="250" spans="1:11" ht="9.75" customHeight="1"/>
    <row r="251" spans="1:11" ht="9.75" customHeight="1"/>
    <row r="252" spans="1:11" ht="9.75" customHeight="1"/>
    <row r="253" spans="1:11" ht="9.75" customHeight="1"/>
    <row r="254" spans="1:11" ht="9.75" customHeight="1"/>
    <row r="255" spans="1:11" ht="9.75" customHeight="1"/>
    <row r="256" spans="1:11"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spans="2:10" ht="9.75" customHeight="1"/>
    <row r="274" spans="2:10" ht="9.75" customHeight="1"/>
    <row r="275" spans="2:10" ht="9.75" customHeight="1"/>
    <row r="276" spans="2:10" ht="9.75" customHeight="1"/>
    <row r="277" spans="2:10" ht="9.75" customHeight="1"/>
    <row r="278" spans="2:10" ht="9.75" customHeight="1"/>
    <row r="279" spans="2:10" ht="5.25" customHeight="1"/>
    <row r="280" spans="2:10" ht="12.75" customHeight="1">
      <c r="B280" s="1077" t="s">
        <v>50</v>
      </c>
      <c r="C280" s="1077"/>
      <c r="D280" s="1077"/>
      <c r="E280" s="1077"/>
      <c r="F280" s="1077"/>
    </row>
    <row r="281" spans="2:10" s="556" customFormat="1" ht="6" customHeight="1"/>
    <row r="282" spans="2:10" ht="12.75" customHeight="1">
      <c r="B282" s="1072" t="s">
        <v>1483</v>
      </c>
      <c r="C282" s="1072"/>
      <c r="D282" s="1072"/>
      <c r="E282" s="1072"/>
      <c r="F282" s="1072"/>
      <c r="G282" s="1072"/>
      <c r="H282" s="1072"/>
      <c r="I282" s="1072"/>
      <c r="J282" s="1072"/>
    </row>
    <row r="283" spans="2:10">
      <c r="B283" s="1072"/>
      <c r="C283" s="1072"/>
      <c r="D283" s="1072"/>
      <c r="E283" s="1072"/>
      <c r="F283" s="1072"/>
      <c r="G283" s="1072"/>
      <c r="H283" s="1072"/>
      <c r="I283" s="1072"/>
      <c r="J283" s="1072"/>
    </row>
    <row r="284" spans="2:10">
      <c r="B284" s="1072"/>
      <c r="C284" s="1072"/>
      <c r="D284" s="1072"/>
      <c r="E284" s="1072"/>
      <c r="F284" s="1072"/>
      <c r="G284" s="1072"/>
      <c r="H284" s="1072"/>
      <c r="I284" s="1072"/>
      <c r="J284" s="1072"/>
    </row>
    <row r="286" spans="2:10" ht="15" customHeight="1">
      <c r="B286" s="1077" t="s">
        <v>51</v>
      </c>
      <c r="C286" s="1077"/>
    </row>
    <row r="287" spans="2:10" s="556" customFormat="1" ht="6" customHeight="1"/>
    <row r="288" spans="2:10" s="556" customFormat="1" ht="27.75" customHeight="1">
      <c r="B288" s="1063" t="s">
        <v>1482</v>
      </c>
      <c r="C288" s="1064"/>
      <c r="D288" s="1064"/>
      <c r="E288" s="1064"/>
      <c r="F288" s="1064"/>
      <c r="G288" s="1064"/>
      <c r="H288" s="1064"/>
      <c r="I288" s="1064"/>
      <c r="J288" s="1064"/>
    </row>
    <row r="289" spans="2:10" s="556" customFormat="1" ht="6.75" customHeight="1"/>
    <row r="290" spans="2:10" s="556" customFormat="1" ht="16.5" customHeight="1">
      <c r="B290" s="572" t="s">
        <v>1693</v>
      </c>
    </row>
    <row r="291" spans="2:10" s="572" customFormat="1">
      <c r="B291" s="1078" t="s">
        <v>1501</v>
      </c>
      <c r="C291" s="1079"/>
      <c r="D291" s="1079"/>
      <c r="E291" s="1079"/>
      <c r="F291" s="1079"/>
      <c r="G291" s="1079"/>
      <c r="H291" s="1079"/>
      <c r="I291" s="1079"/>
      <c r="J291" s="1079"/>
    </row>
    <row r="292" spans="2:10" s="572" customFormat="1">
      <c r="B292" s="1079"/>
      <c r="C292" s="1079"/>
      <c r="D292" s="1079"/>
      <c r="E292" s="1079"/>
      <c r="F292" s="1079"/>
      <c r="G292" s="1079"/>
      <c r="H292" s="1079"/>
      <c r="I292" s="1079"/>
      <c r="J292" s="1079"/>
    </row>
    <row r="293" spans="2:10" s="556" customFormat="1" ht="6.75" customHeight="1">
      <c r="B293" s="572"/>
    </row>
    <row r="294" spans="2:10" ht="15" customHeight="1">
      <c r="B294" s="1073" t="s">
        <v>1502</v>
      </c>
      <c r="C294" s="1073"/>
      <c r="D294" s="1073"/>
      <c r="E294" s="1073"/>
      <c r="F294" s="1073"/>
      <c r="G294" s="1073"/>
      <c r="H294" s="1073"/>
      <c r="I294" s="1073"/>
      <c r="J294" s="1073"/>
    </row>
    <row r="295" spans="2:10">
      <c r="B295" s="1073"/>
      <c r="C295" s="1073"/>
      <c r="D295" s="1073"/>
      <c r="E295" s="1073"/>
      <c r="F295" s="1073"/>
      <c r="G295" s="1073"/>
      <c r="H295" s="1073"/>
      <c r="I295" s="1073"/>
      <c r="J295" s="1073"/>
    </row>
    <row r="296" spans="2:10" ht="6.75" customHeight="1">
      <c r="B296" s="556"/>
      <c r="C296" s="556"/>
      <c r="D296" s="556"/>
      <c r="E296" s="556"/>
      <c r="F296" s="556"/>
      <c r="G296" s="556"/>
      <c r="H296" s="556"/>
      <c r="I296" s="556"/>
      <c r="J296" s="556"/>
    </row>
    <row r="297" spans="2:10" s="572" customFormat="1">
      <c r="B297" s="1073" t="s">
        <v>1660</v>
      </c>
      <c r="C297" s="1073"/>
      <c r="D297" s="1073"/>
      <c r="E297" s="1073"/>
      <c r="F297" s="1073"/>
      <c r="G297" s="1073"/>
      <c r="H297" s="1073"/>
      <c r="I297" s="1073"/>
      <c r="J297" s="1073"/>
    </row>
    <row r="298" spans="2:10" s="572" customFormat="1">
      <c r="B298" s="1073"/>
      <c r="C298" s="1073"/>
      <c r="D298" s="1073"/>
      <c r="E298" s="1073"/>
      <c r="F298" s="1073"/>
      <c r="G298" s="1073"/>
      <c r="H298" s="1073"/>
      <c r="I298" s="1073"/>
      <c r="J298" s="1073"/>
    </row>
    <row r="299" spans="2:10" s="572" customFormat="1">
      <c r="B299" s="1073"/>
      <c r="C299" s="1073"/>
      <c r="D299" s="1073"/>
      <c r="E299" s="1073"/>
      <c r="F299" s="1073"/>
      <c r="G299" s="1073"/>
      <c r="H299" s="1073"/>
      <c r="I299" s="1073"/>
      <c r="J299" s="1073"/>
    </row>
    <row r="300" spans="2:10" ht="6.75" customHeight="1">
      <c r="B300" s="556"/>
      <c r="C300" s="556"/>
      <c r="D300" s="556"/>
      <c r="E300" s="556"/>
      <c r="F300" s="556"/>
      <c r="G300" s="556"/>
      <c r="H300" s="556"/>
      <c r="I300" s="556"/>
      <c r="J300" s="556"/>
    </row>
    <row r="301" spans="2:10" s="250" customFormat="1" ht="6.75" customHeight="1">
      <c r="B301" s="1072" t="s">
        <v>1481</v>
      </c>
      <c r="C301" s="1072"/>
      <c r="D301" s="1072"/>
      <c r="E301" s="1072"/>
      <c r="F301" s="1072"/>
      <c r="G301" s="1072"/>
      <c r="H301" s="1072"/>
      <c r="I301" s="1072"/>
      <c r="J301" s="1072"/>
    </row>
    <row r="302" spans="2:10" ht="15" customHeight="1">
      <c r="B302" s="1072"/>
      <c r="C302" s="1072"/>
      <c r="D302" s="1072"/>
      <c r="E302" s="1072"/>
      <c r="F302" s="1072"/>
      <c r="G302" s="1072"/>
      <c r="H302" s="1072"/>
      <c r="I302" s="1072"/>
      <c r="J302" s="1072"/>
    </row>
    <row r="303" spans="2:10" ht="15" customHeight="1">
      <c r="B303" s="1072"/>
      <c r="C303" s="1072"/>
      <c r="D303" s="1072"/>
      <c r="E303" s="1072"/>
      <c r="F303" s="1072"/>
      <c r="G303" s="1072"/>
      <c r="H303" s="1072"/>
      <c r="I303" s="1072"/>
      <c r="J303" s="1072"/>
    </row>
    <row r="304" spans="2:10" s="556" customFormat="1" ht="9">
      <c r="B304" s="776"/>
    </row>
  </sheetData>
  <sheetProtection password="DD98" sheet="1" objects="1" scenarios="1"/>
  <mergeCells count="101">
    <mergeCell ref="H134:J134"/>
    <mergeCell ref="B122:J122"/>
    <mergeCell ref="B139:D139"/>
    <mergeCell ref="E139:G139"/>
    <mergeCell ref="H139:J139"/>
    <mergeCell ref="E135:G135"/>
    <mergeCell ref="B134:D134"/>
    <mergeCell ref="B135:D135"/>
    <mergeCell ref="B137:D137"/>
    <mergeCell ref="E137:G137"/>
    <mergeCell ref="H137:J137"/>
    <mergeCell ref="B111:J111"/>
    <mergeCell ref="B113:J114"/>
    <mergeCell ref="B64:J65"/>
    <mergeCell ref="B57:J62"/>
    <mergeCell ref="B20:J20"/>
    <mergeCell ref="B22:H22"/>
    <mergeCell ref="B74:J75"/>
    <mergeCell ref="B67:J68"/>
    <mergeCell ref="B77:J80"/>
    <mergeCell ref="B82:J84"/>
    <mergeCell ref="B116:J117"/>
    <mergeCell ref="B119:J120"/>
    <mergeCell ref="B86:E86"/>
    <mergeCell ref="B88:J93"/>
    <mergeCell ref="B95:E95"/>
    <mergeCell ref="B97:J97"/>
    <mergeCell ref="B99:J101"/>
    <mergeCell ref="B103:J105"/>
    <mergeCell ref="B107:J107"/>
    <mergeCell ref="B109:F109"/>
    <mergeCell ref="B4:D4"/>
    <mergeCell ref="B8:J10"/>
    <mergeCell ref="B6:G6"/>
    <mergeCell ref="B12:J14"/>
    <mergeCell ref="B16:J18"/>
    <mergeCell ref="B52:J55"/>
    <mergeCell ref="B124:J126"/>
    <mergeCell ref="B128:J132"/>
    <mergeCell ref="B138:D138"/>
    <mergeCell ref="E138:G138"/>
    <mergeCell ref="H138:J138"/>
    <mergeCell ref="H135:J135"/>
    <mergeCell ref="E136:G136"/>
    <mergeCell ref="E134:G134"/>
    <mergeCell ref="H136:J136"/>
    <mergeCell ref="B136:D136"/>
    <mergeCell ref="B167:J171"/>
    <mergeCell ref="B173:F173"/>
    <mergeCell ref="B175:J175"/>
    <mergeCell ref="B177:J177"/>
    <mergeCell ref="B140:D140"/>
    <mergeCell ref="B141:D141"/>
    <mergeCell ref="E141:G141"/>
    <mergeCell ref="H141:J141"/>
    <mergeCell ref="B201:J201"/>
    <mergeCell ref="B34:J37"/>
    <mergeCell ref="B43:J46"/>
    <mergeCell ref="B29:J32"/>
    <mergeCell ref="B70:J72"/>
    <mergeCell ref="B24:J27"/>
    <mergeCell ref="B48:J50"/>
    <mergeCell ref="B39:J41"/>
    <mergeCell ref="B189:J189"/>
    <mergeCell ref="B163:J165"/>
    <mergeCell ref="B282:J284"/>
    <mergeCell ref="B286:C286"/>
    <mergeCell ref="B297:J299"/>
    <mergeCell ref="B291:J292"/>
    <mergeCell ref="B214:J217"/>
    <mergeCell ref="A243:J243"/>
    <mergeCell ref="B301:J303"/>
    <mergeCell ref="B294:J295"/>
    <mergeCell ref="B239:J241"/>
    <mergeCell ref="B199:J199"/>
    <mergeCell ref="B205:J207"/>
    <mergeCell ref="B209:J210"/>
    <mergeCell ref="B218:J219"/>
    <mergeCell ref="B221:J223"/>
    <mergeCell ref="B225:J225"/>
    <mergeCell ref="B227:J227"/>
    <mergeCell ref="H140:J140"/>
    <mergeCell ref="E140:G140"/>
    <mergeCell ref="B197:J197"/>
    <mergeCell ref="B187:J187"/>
    <mergeCell ref="B191:J191"/>
    <mergeCell ref="B193:J193"/>
    <mergeCell ref="B142:J142"/>
    <mergeCell ref="B179:J179"/>
    <mergeCell ref="B181:J181"/>
    <mergeCell ref="B183:J183"/>
    <mergeCell ref="B195:J195"/>
    <mergeCell ref="B185:J185"/>
    <mergeCell ref="B144:J152"/>
    <mergeCell ref="B154:J158"/>
    <mergeCell ref="B160:J161"/>
    <mergeCell ref="B288:J288"/>
    <mergeCell ref="B234:J234"/>
    <mergeCell ref="B236:J237"/>
    <mergeCell ref="B229:J230"/>
    <mergeCell ref="B280:F280"/>
  </mergeCells>
  <phoneticPr fontId="78" type="noConversion"/>
  <hyperlinks>
    <hyperlink ref="B177:J177" location="'Annex 2 CHP Imports and Export '!A1" display="● To calculate emissions from Combined Heat and Power (CHP), see Annex 2"/>
    <hyperlink ref="B179:J179" location="'Annex 3 Electricity-Heat-Steam'!A1" display="● To calculate emissions from the use of supplied Electricity, Heat or Steam, see Annex 3"/>
    <hyperlink ref="B181:J181" location="'Annex 4 Process Emissions'!A1" display="● To understand which industrial processes lead to GHG emissions, see Annex 4"/>
    <hyperlink ref="B183:J183" location="'Annex 5 Process GWP Factors'!A1" display="● To convert greenhouse gases into carbon dioxide equivalents, see Annex 5"/>
    <hyperlink ref="B185:J185" location="'Annex 6 Passenger Transport'!A1" display="● To calculate emissions associated with Passenger Transport, see Annex 6"/>
    <hyperlink ref="B187:J187" location="'Annex 7 Freight Transport'!A1" display="● To calculate emissions associated with Freight Transport, see Annex 7"/>
    <hyperlink ref="B189:J189" location="'Annex 8 Refrigeration &amp; Aircon'!A1" display="● To calculate emissions from the use of Refrigeration and Air Conditioning Equipment, see Annex 8"/>
    <hyperlink ref="B191:J191" location="'Annex 9 Bioenergy &amp; Water'!A1" display="● To calculate GHG emissions from the use of Water, Biomass and Biofuels, see Annex 9"/>
    <hyperlink ref="B193:J193" location="'Annex 10 Overseas Electricity'!A1" display="● To calculate emissions from the use of Overseas Electricity, see Annex 10"/>
    <hyperlink ref="B195:J195" location="'Annex 11 Fuel Properties'!A1" display="● For the typical Calorific Values and Densities of UK Fuels, see Annex 11"/>
    <hyperlink ref="B197:J197" location="'Annex 12 Unit Conversions'!A1" display="● To convert between common units of energy, volume, mass and distance, see Annex 12"/>
    <hyperlink ref="B103:J105" r:id="rId1" display="http://carboncalculator.direct.gov.uk/index.html"/>
    <hyperlink ref="B199:J199" location="'Annex 13 Supply Chain'!A1" display="● To estimate emissions from your supply chain, see Annex 13"/>
    <hyperlink ref="B99:J101" r:id="rId2" display="http://www.defra.gov.uk/environment/economy/business-efficiency/reporting"/>
    <hyperlink ref="B113:J114" r:id="rId3" display="For reporting emissions under the EU Emissions Trading Scheme, please refer to: http://www.environment-agency.gov.uk/business/topics/pollution/32232.aspx "/>
    <hyperlink ref="B116:J117" r:id="rId4" display="For reporting emissions under Climate Change Agreements, please refer to: http://www.decc.gov.uk/en/content/cms/what_we_do/change_energy/tackling_clima/ccas/ccas.aspx"/>
    <hyperlink ref="B119:J120" r:id="rId5" display="For reporting emissions under the new CRC Energy Efficiency Scheme (CRC), please refer to: http://www.environment-agency.gov.uk/business/topics/pollution/126698.aspx"/>
    <hyperlink ref="B282:J284" r:id="rId6" display="If you require GHG conversion factors that you cannot find here, or this guidance is unclear, or you have additional questions, please send us an email at ghgreporting@defra.gsi.gov.uk. We cannot undertake to provide all the conversion factors."/>
    <hyperlink ref="B294:J295" r:id="rId7" display="The Carbon Trust also provides information about carbon footprinting for companies available at http://www.carbontrust.com/client-services/footprinting/measurement"/>
    <hyperlink ref="B297:J299" r:id="rId8" display="The Publicly Available Specification (PAS): 2050 provides a method for measuring the lifecycle greenhouse gas emissions from goods and services. It is available at http://www.bsigroup.com/en/Standards-and-Publications/How-we-can-help-you/Professional-Stan"/>
    <hyperlink ref="B288:J288" r:id="rId9" display="http://www.defra.gov.uk/environment/economy/business-efficiency/reporting/"/>
    <hyperlink ref="B301:J302" display="The Government's Act on CO2 Calculator may be used to calculate individual's personal carbon footprint from their day-to-day activity. It is available at: http://carboncalculator.direct.gov.uk/index.html"/>
    <hyperlink ref="B291" r:id="rId10"/>
    <hyperlink ref="B236:J237" r:id="rId11" display="If you are using this document in order to calculate your organisation's GHG footprint, you must first read the Defra/DECC 'Guidance on how to measure and report on your greenhouse gas emissions' which is available at http://www.defra.gov.uk/environment/e"/>
    <hyperlink ref="B24:J27" r:id="rId12" display="i. The indirect GHG emission factors (emissions from production and distribution of fuels to their point of use/combustion) have been updated reflecting the most recent analysis by JEC (2011, see http://iet.jrc.ec.europa.eu/about-jec/).  This has resulted"/>
    <hyperlink ref="B301:J303" r:id="rId13" display="The Government's Act on CO2 Calculator may be used to calculate individual's personal carbon footprint from their day-to-day activity. It is available at: http://carboncalculator.direct.gov.uk/index.html"/>
    <hyperlink ref="B77:J80" r:id="rId14" display="x. The supporting methodological paper to explain how all of the emission factors have been derived is being produced/updated.  This methodological paper is expected to be available by end June 2012 and will be made available here: http://www.defra.gov.uk"/>
    <hyperlink ref="B201:J201" location="'Annex 14 Material Use &amp; Waste'!A1" display="● To calculate GHG emissions from the Materials Consumption and from Waste Disposal, see Annex 14"/>
    <hyperlink ref="B175:J175" location="'Annex 1 Fuel Conversion Factors'!A1" display="● To calculate emissions from the use of Fuels, see Annex 1"/>
  </hyperlinks>
  <pageMargins left="0.74803149606299213" right="0.74803149606299213" top="0.98425196850393704" bottom="0.78740157480314965" header="0.51181102362204722" footer="0.51181102362204722"/>
  <pageSetup paperSize="9" scale="96" fitToHeight="6" orientation="portrait"/>
  <headerFooter>
    <oddHeader>&amp;C2012 Guidelines to Defra / DECC's GHG Conversion Factors for Company Reporting</oddHeader>
    <oddFooter>Page &amp;P of &amp;N</oddFooter>
  </headerFooter>
  <rowBreaks count="4" manualBreakCount="4">
    <brk id="51" max="9" man="1"/>
    <brk id="108" max="9" man="1"/>
    <brk id="166" max="9" man="1"/>
    <brk id="234" max="9" man="1"/>
  </rowBreaks>
  <drawing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W194"/>
  <sheetViews>
    <sheetView showGridLines="0" showRowColHeaders="0" workbookViewId="0">
      <pane xSplit="1" ySplit="3" topLeftCell="B4" activePane="bottomRight" state="frozen"/>
      <selection pane="topRight"/>
      <selection pane="bottomLeft"/>
      <selection pane="bottomRight" activeCell="B4" sqref="B4"/>
    </sheetView>
  </sheetViews>
  <sheetFormatPr baseColWidth="10" defaultColWidth="9.1640625" defaultRowHeight="12" x14ac:dyDescent="0"/>
  <cols>
    <col min="1" max="1" width="12.83203125" style="8" customWidth="1"/>
    <col min="2" max="2" width="24.33203125" style="8" customWidth="1"/>
    <col min="3" max="3" width="14.83203125" style="8" customWidth="1"/>
    <col min="4" max="4" width="9.1640625" style="8"/>
    <col min="5" max="5" width="1.83203125" style="10" bestFit="1" customWidth="1"/>
    <col min="6" max="8" width="8.33203125" style="8" customWidth="1"/>
    <col min="9" max="9" width="16.5" style="8" bestFit="1" customWidth="1"/>
    <col min="10" max="10" width="1.6640625" style="8" customWidth="1"/>
    <col min="11" max="11" width="18" style="8" bestFit="1" customWidth="1"/>
    <col min="12" max="12" width="1.6640625" style="8" customWidth="1"/>
    <col min="13" max="13" width="16.6640625" style="8" customWidth="1"/>
    <col min="14" max="14" width="4.6640625" style="8" customWidth="1"/>
    <col min="15" max="17" width="9.6640625" style="8" customWidth="1"/>
    <col min="18" max="18" width="16.5" style="8" bestFit="1" customWidth="1"/>
    <col min="19" max="19" width="1.6640625" style="8" customWidth="1"/>
    <col min="20" max="20" width="18" style="8" bestFit="1" customWidth="1"/>
    <col min="21" max="21" width="1.6640625" style="8" customWidth="1"/>
    <col min="22" max="22" width="16.6640625" style="8" bestFit="1" customWidth="1"/>
    <col min="23" max="16384" width="9.1640625" style="8"/>
  </cols>
  <sheetData>
    <row r="1" spans="1:17" ht="15">
      <c r="A1" s="27" t="s">
        <v>538</v>
      </c>
      <c r="E1" s="8"/>
    </row>
    <row r="2" spans="1:17">
      <c r="A2" s="57" t="s">
        <v>811</v>
      </c>
      <c r="B2" s="742">
        <v>41026</v>
      </c>
      <c r="E2" s="8"/>
    </row>
    <row r="3" spans="1:17" s="33" customFormat="1" ht="9">
      <c r="A3" s="289"/>
      <c r="B3" s="292"/>
    </row>
    <row r="4" spans="1:17" s="25" customFormat="1">
      <c r="A4" s="261"/>
      <c r="B4" s="260" t="s">
        <v>88</v>
      </c>
    </row>
    <row r="5" spans="1:17">
      <c r="A5" s="11"/>
      <c r="B5" s="1109" t="s">
        <v>1224</v>
      </c>
      <c r="C5" s="1110"/>
      <c r="D5" s="1110"/>
      <c r="E5" s="1110"/>
      <c r="F5" s="1110"/>
      <c r="G5" s="1110"/>
      <c r="H5" s="1110"/>
      <c r="I5" s="1110"/>
      <c r="J5" s="1110"/>
      <c r="K5" s="1110"/>
      <c r="L5" s="1110"/>
      <c r="M5" s="1110"/>
      <c r="N5" s="1110"/>
      <c r="O5" s="1110"/>
      <c r="P5" s="1110"/>
      <c r="Q5" s="1110"/>
    </row>
    <row r="6" spans="1:17">
      <c r="A6" s="11"/>
      <c r="B6" s="1110"/>
      <c r="C6" s="1110"/>
      <c r="D6" s="1110"/>
      <c r="E6" s="1110"/>
      <c r="F6" s="1110"/>
      <c r="G6" s="1110"/>
      <c r="H6" s="1110"/>
      <c r="I6" s="1110"/>
      <c r="J6" s="1110"/>
      <c r="K6" s="1110"/>
      <c r="L6" s="1110"/>
      <c r="M6" s="1110"/>
      <c r="N6" s="1110"/>
      <c r="O6" s="1110"/>
      <c r="P6" s="1110"/>
      <c r="Q6" s="1110"/>
    </row>
    <row r="7" spans="1:17">
      <c r="A7" s="11"/>
      <c r="B7" s="1110"/>
      <c r="C7" s="1110"/>
      <c r="D7" s="1110"/>
      <c r="E7" s="1110"/>
      <c r="F7" s="1110"/>
      <c r="G7" s="1110"/>
      <c r="H7" s="1110"/>
      <c r="I7" s="1110"/>
      <c r="J7" s="1110"/>
      <c r="K7" s="1110"/>
      <c r="L7" s="1110"/>
      <c r="M7" s="1110"/>
      <c r="N7" s="1110"/>
      <c r="O7" s="1110"/>
      <c r="P7" s="1110"/>
      <c r="Q7" s="1110"/>
    </row>
    <row r="8" spans="1:17">
      <c r="A8" s="11"/>
      <c r="B8" s="1110"/>
      <c r="C8" s="1110"/>
      <c r="D8" s="1110"/>
      <c r="E8" s="1110"/>
      <c r="F8" s="1110"/>
      <c r="G8" s="1110"/>
      <c r="H8" s="1110"/>
      <c r="I8" s="1110"/>
      <c r="J8" s="1110"/>
      <c r="K8" s="1110"/>
      <c r="L8" s="1110"/>
      <c r="M8" s="1110"/>
      <c r="N8" s="1110"/>
      <c r="O8" s="1110"/>
      <c r="P8" s="1110"/>
      <c r="Q8" s="1110"/>
    </row>
    <row r="9" spans="1:17">
      <c r="A9" s="11"/>
      <c r="B9" s="1110"/>
      <c r="C9" s="1110"/>
      <c r="D9" s="1110"/>
      <c r="E9" s="1110"/>
      <c r="F9" s="1110"/>
      <c r="G9" s="1110"/>
      <c r="H9" s="1110"/>
      <c r="I9" s="1110"/>
      <c r="J9" s="1110"/>
      <c r="K9" s="1110"/>
      <c r="L9" s="1110"/>
      <c r="M9" s="1110"/>
      <c r="N9" s="1110"/>
      <c r="O9" s="1110"/>
      <c r="P9" s="1110"/>
      <c r="Q9" s="1110"/>
    </row>
    <row r="10" spans="1:17" ht="17.25" customHeight="1">
      <c r="A10" s="11"/>
      <c r="B10" s="1110"/>
      <c r="C10" s="1110"/>
      <c r="D10" s="1110"/>
      <c r="E10" s="1110"/>
      <c r="F10" s="1110"/>
      <c r="G10" s="1110"/>
      <c r="H10" s="1110"/>
      <c r="I10" s="1110"/>
      <c r="J10" s="1110"/>
      <c r="K10" s="1110"/>
      <c r="L10" s="1110"/>
      <c r="M10" s="1110"/>
      <c r="N10" s="1110"/>
      <c r="O10" s="1110"/>
      <c r="P10" s="1110"/>
      <c r="Q10" s="1110"/>
    </row>
    <row r="11" spans="1:17">
      <c r="A11" s="11"/>
      <c r="B11" s="1110"/>
      <c r="C11" s="1110"/>
      <c r="D11" s="1110"/>
      <c r="E11" s="1110"/>
      <c r="F11" s="1110"/>
      <c r="G11" s="1110"/>
      <c r="H11" s="1110"/>
      <c r="I11" s="1110"/>
      <c r="J11" s="1110"/>
      <c r="K11" s="1110"/>
      <c r="L11" s="1110"/>
      <c r="M11" s="1110"/>
      <c r="N11" s="1110"/>
      <c r="O11" s="1110"/>
      <c r="P11" s="1110"/>
      <c r="Q11" s="1110"/>
    </row>
    <row r="12" spans="1:17">
      <c r="A12" s="11"/>
      <c r="B12" s="1110"/>
      <c r="C12" s="1110"/>
      <c r="D12" s="1110"/>
      <c r="E12" s="1110"/>
      <c r="F12" s="1110"/>
      <c r="G12" s="1110"/>
      <c r="H12" s="1110"/>
      <c r="I12" s="1110"/>
      <c r="J12" s="1110"/>
      <c r="K12" s="1110"/>
      <c r="L12" s="1110"/>
      <c r="M12" s="1110"/>
      <c r="N12" s="1110"/>
      <c r="O12" s="1110"/>
      <c r="P12" s="1110"/>
      <c r="Q12" s="1110"/>
    </row>
    <row r="13" spans="1:17" s="214" customFormat="1" ht="7">
      <c r="A13" s="416"/>
      <c r="B13" s="1110"/>
      <c r="C13" s="1110"/>
      <c r="D13" s="1110"/>
      <c r="E13" s="1110"/>
      <c r="F13" s="1110"/>
      <c r="G13" s="1110"/>
      <c r="H13" s="1110"/>
      <c r="I13" s="1110"/>
      <c r="J13" s="1110"/>
      <c r="K13" s="1110"/>
      <c r="L13" s="1110"/>
      <c r="M13" s="1110"/>
      <c r="N13" s="1110"/>
      <c r="O13" s="1110"/>
      <c r="P13" s="1110"/>
      <c r="Q13" s="1110"/>
    </row>
    <row r="14" spans="1:17" s="208" customFormat="1">
      <c r="B14" s="1101" t="s">
        <v>1553</v>
      </c>
      <c r="C14" s="1101"/>
      <c r="D14" s="1101"/>
      <c r="E14" s="1101"/>
      <c r="F14" s="1101"/>
      <c r="G14" s="1101"/>
      <c r="H14" s="1101"/>
      <c r="I14" s="1101"/>
      <c r="J14" s="1101"/>
      <c r="K14" s="1101"/>
      <c r="L14" s="1101"/>
      <c r="M14" s="1101"/>
      <c r="N14" s="1101"/>
      <c r="O14" s="1101"/>
      <c r="P14" s="1101"/>
      <c r="Q14" s="1101"/>
    </row>
    <row r="15" spans="1:17" s="208" customFormat="1">
      <c r="B15" s="1101"/>
      <c r="C15" s="1101"/>
      <c r="D15" s="1101"/>
      <c r="E15" s="1101"/>
      <c r="F15" s="1101"/>
      <c r="G15" s="1101"/>
      <c r="H15" s="1101"/>
      <c r="I15" s="1101"/>
      <c r="J15" s="1101"/>
      <c r="K15" s="1101"/>
      <c r="L15" s="1101"/>
      <c r="M15" s="1101"/>
      <c r="N15" s="1101"/>
      <c r="O15" s="1101"/>
      <c r="P15" s="1101"/>
      <c r="Q15" s="1101"/>
    </row>
    <row r="16" spans="1:17" s="208" customFormat="1">
      <c r="B16" s="1101"/>
      <c r="C16" s="1101"/>
      <c r="D16" s="1101"/>
      <c r="E16" s="1101"/>
      <c r="F16" s="1101"/>
      <c r="G16" s="1101"/>
      <c r="H16" s="1101"/>
      <c r="I16" s="1101"/>
      <c r="J16" s="1101"/>
      <c r="K16" s="1101"/>
      <c r="L16" s="1101"/>
      <c r="M16" s="1101"/>
      <c r="N16" s="1101"/>
      <c r="O16" s="1101"/>
      <c r="P16" s="1101"/>
      <c r="Q16" s="1101"/>
    </row>
    <row r="17" spans="1:18" s="208" customFormat="1">
      <c r="B17" s="1101"/>
      <c r="C17" s="1101"/>
      <c r="D17" s="1101"/>
      <c r="E17" s="1101"/>
      <c r="F17" s="1101"/>
      <c r="G17" s="1101"/>
      <c r="H17" s="1101"/>
      <c r="I17" s="1101"/>
      <c r="J17" s="1101"/>
      <c r="K17" s="1101"/>
      <c r="L17" s="1101"/>
      <c r="M17" s="1101"/>
      <c r="N17" s="1101"/>
      <c r="O17" s="1101"/>
      <c r="P17" s="1101"/>
      <c r="Q17" s="1101"/>
    </row>
    <row r="18" spans="1:18" s="33" customFormat="1" ht="9.75" customHeight="1">
      <c r="B18" s="301"/>
      <c r="C18" s="301"/>
      <c r="D18" s="301"/>
      <c r="E18" s="301"/>
      <c r="F18" s="301"/>
      <c r="G18" s="301"/>
      <c r="H18" s="301"/>
      <c r="I18" s="301"/>
      <c r="J18" s="301"/>
      <c r="K18" s="301"/>
      <c r="L18" s="301"/>
      <c r="M18" s="301"/>
      <c r="N18" s="301"/>
      <c r="O18" s="301"/>
      <c r="P18" s="301"/>
      <c r="Q18" s="301"/>
    </row>
    <row r="19" spans="1:18" ht="12.75" customHeight="1">
      <c r="A19" s="32"/>
      <c r="B19" s="1073" t="s">
        <v>1485</v>
      </c>
      <c r="C19" s="1073"/>
      <c r="D19" s="1073"/>
      <c r="E19" s="1073"/>
      <c r="F19" s="1073"/>
      <c r="G19" s="1073"/>
      <c r="H19" s="1073"/>
      <c r="I19" s="1073"/>
      <c r="J19" s="1073"/>
      <c r="K19" s="1073"/>
      <c r="L19" s="1073"/>
      <c r="M19" s="1073"/>
      <c r="N19" s="1073"/>
      <c r="O19" s="1073"/>
      <c r="P19" s="1073"/>
      <c r="Q19" s="1073"/>
      <c r="R19" s="208"/>
    </row>
    <row r="20" spans="1:18" ht="12.75" customHeight="1">
      <c r="A20" s="32"/>
      <c r="B20" s="1073"/>
      <c r="C20" s="1073"/>
      <c r="D20" s="1073"/>
      <c r="E20" s="1073"/>
      <c r="F20" s="1073"/>
      <c r="G20" s="1073"/>
      <c r="H20" s="1073"/>
      <c r="I20" s="1073"/>
      <c r="J20" s="1073"/>
      <c r="K20" s="1073"/>
      <c r="L20" s="1073"/>
      <c r="M20" s="1073"/>
      <c r="N20" s="1073"/>
      <c r="O20" s="1073"/>
      <c r="P20" s="1073"/>
      <c r="Q20" s="1073"/>
    </row>
    <row r="21" spans="1:18" ht="12.75" customHeight="1">
      <c r="A21" s="32"/>
      <c r="B21" s="1073"/>
      <c r="C21" s="1073"/>
      <c r="D21" s="1073"/>
      <c r="E21" s="1073"/>
      <c r="F21" s="1073"/>
      <c r="G21" s="1073"/>
      <c r="H21" s="1073"/>
      <c r="I21" s="1073"/>
      <c r="J21" s="1073"/>
      <c r="K21" s="1073"/>
      <c r="L21" s="1073"/>
      <c r="M21" s="1073"/>
      <c r="N21" s="1073"/>
      <c r="O21" s="1073"/>
      <c r="P21" s="1073"/>
      <c r="Q21" s="1073"/>
    </row>
    <row r="22" spans="1:18" ht="12.75" customHeight="1">
      <c r="A22" s="32"/>
      <c r="B22" s="1073"/>
      <c r="C22" s="1073"/>
      <c r="D22" s="1073"/>
      <c r="E22" s="1073"/>
      <c r="F22" s="1073"/>
      <c r="G22" s="1073"/>
      <c r="H22" s="1073"/>
      <c r="I22" s="1073"/>
      <c r="J22" s="1073"/>
      <c r="K22" s="1073"/>
      <c r="L22" s="1073"/>
      <c r="M22" s="1073"/>
      <c r="N22" s="1073"/>
      <c r="O22" s="1073"/>
      <c r="P22" s="1073"/>
      <c r="Q22" s="1073"/>
    </row>
    <row r="23" spans="1:18" ht="12.75" customHeight="1">
      <c r="A23" s="32"/>
      <c r="B23" s="1073"/>
      <c r="C23" s="1073"/>
      <c r="D23" s="1073"/>
      <c r="E23" s="1073"/>
      <c r="F23" s="1073"/>
      <c r="G23" s="1073"/>
      <c r="H23" s="1073"/>
      <c r="I23" s="1073"/>
      <c r="J23" s="1073"/>
      <c r="K23" s="1073"/>
      <c r="L23" s="1073"/>
      <c r="M23" s="1073"/>
      <c r="N23" s="1073"/>
      <c r="O23" s="1073"/>
      <c r="P23" s="1073"/>
      <c r="Q23" s="1073"/>
    </row>
    <row r="24" spans="1:18" ht="12.75" customHeight="1">
      <c r="A24" s="32"/>
      <c r="B24" s="1073"/>
      <c r="C24" s="1073"/>
      <c r="D24" s="1073"/>
      <c r="E24" s="1073"/>
      <c r="F24" s="1073"/>
      <c r="G24" s="1073"/>
      <c r="H24" s="1073"/>
      <c r="I24" s="1073"/>
      <c r="J24" s="1073"/>
      <c r="K24" s="1073"/>
      <c r="L24" s="1073"/>
      <c r="M24" s="1073"/>
      <c r="N24" s="1073"/>
      <c r="O24" s="1073"/>
      <c r="P24" s="1073"/>
      <c r="Q24" s="1073"/>
    </row>
    <row r="25" spans="1:18" s="33" customFormat="1" ht="9">
      <c r="A25" s="537"/>
      <c r="B25" s="1073"/>
      <c r="C25" s="1073"/>
      <c r="D25" s="1073"/>
      <c r="E25" s="1073"/>
      <c r="F25" s="1073"/>
      <c r="G25" s="1073"/>
      <c r="H25" s="1073"/>
      <c r="I25" s="1073"/>
      <c r="J25" s="1073"/>
      <c r="K25" s="1073"/>
      <c r="L25" s="1073"/>
      <c r="M25" s="1073"/>
      <c r="N25" s="1073"/>
      <c r="O25" s="1073"/>
      <c r="P25" s="1073"/>
      <c r="Q25" s="1073"/>
    </row>
    <row r="26" spans="1:18">
      <c r="A26" s="32"/>
      <c r="B26" s="1101" t="s">
        <v>543</v>
      </c>
      <c r="C26" s="1101"/>
      <c r="D26" s="1101"/>
      <c r="E26" s="1101"/>
      <c r="F26" s="1101"/>
      <c r="G26" s="1101"/>
      <c r="H26" s="1101"/>
      <c r="I26" s="1101"/>
      <c r="J26" s="1101"/>
      <c r="K26" s="1101"/>
      <c r="L26" s="1101"/>
      <c r="M26" s="1101"/>
      <c r="N26" s="1101"/>
      <c r="O26" s="1101"/>
      <c r="P26" s="1101"/>
      <c r="Q26" s="1101"/>
    </row>
    <row r="27" spans="1:18">
      <c r="A27" s="32"/>
      <c r="B27" s="1101"/>
      <c r="C27" s="1101"/>
      <c r="D27" s="1101"/>
      <c r="E27" s="1101"/>
      <c r="F27" s="1101"/>
      <c r="G27" s="1101"/>
      <c r="H27" s="1101"/>
      <c r="I27" s="1101"/>
      <c r="J27" s="1101"/>
      <c r="K27" s="1101"/>
      <c r="L27" s="1101"/>
      <c r="M27" s="1101"/>
      <c r="N27" s="1101"/>
      <c r="O27" s="1101"/>
      <c r="P27" s="1101"/>
      <c r="Q27" s="1101"/>
    </row>
    <row r="28" spans="1:18" s="214" customFormat="1" ht="7">
      <c r="A28" s="417"/>
      <c r="B28" s="912"/>
      <c r="C28" s="912"/>
      <c r="D28" s="912"/>
      <c r="E28" s="912"/>
      <c r="F28" s="912"/>
      <c r="G28" s="912"/>
      <c r="H28" s="912"/>
      <c r="I28" s="912"/>
      <c r="J28" s="912"/>
      <c r="K28" s="912"/>
      <c r="L28" s="912"/>
      <c r="M28" s="912"/>
      <c r="N28" s="912"/>
      <c r="O28" s="912"/>
      <c r="P28" s="912"/>
      <c r="Q28" s="912"/>
    </row>
    <row r="29" spans="1:18" s="214" customFormat="1">
      <c r="A29" s="417"/>
      <c r="B29" s="1111" t="s">
        <v>1091</v>
      </c>
      <c r="C29" s="1111"/>
      <c r="D29" s="1111"/>
      <c r="E29" s="528"/>
      <c r="F29" s="528"/>
      <c r="G29" s="528"/>
      <c r="H29" s="528"/>
      <c r="I29" s="528"/>
      <c r="J29" s="528"/>
      <c r="K29" s="528"/>
      <c r="L29" s="528"/>
      <c r="M29" s="528"/>
      <c r="N29" s="528"/>
      <c r="O29" s="528"/>
      <c r="P29" s="528"/>
      <c r="Q29" s="528"/>
    </row>
    <row r="30" spans="1:18" s="208" customFormat="1" ht="12.75" customHeight="1">
      <c r="A30" s="190"/>
      <c r="B30" t="s">
        <v>1163</v>
      </c>
      <c r="C30"/>
      <c r="D30"/>
      <c r="E30"/>
      <c r="F30"/>
      <c r="G30"/>
      <c r="H30"/>
      <c r="I30"/>
      <c r="J30"/>
      <c r="K30"/>
      <c r="L30"/>
      <c r="M30"/>
      <c r="N30"/>
      <c r="O30"/>
      <c r="P30"/>
      <c r="Q30"/>
    </row>
    <row r="31" spans="1:18" s="208" customFormat="1">
      <c r="A31" s="190"/>
      <c r="B31" s="1112" t="s">
        <v>1164</v>
      </c>
      <c r="C31" s="1113"/>
      <c r="D31" s="1113"/>
      <c r="E31" s="1113"/>
      <c r="F31" s="1113"/>
      <c r="G31" s="1113"/>
      <c r="H31" s="1113"/>
      <c r="I31" s="1113"/>
      <c r="J31" s="1113"/>
      <c r="K31" s="1113"/>
      <c r="L31" s="1113"/>
      <c r="M31" s="1113"/>
      <c r="N31" s="1113"/>
      <c r="O31" s="1113"/>
      <c r="P31" s="1113"/>
      <c r="Q31" s="1113"/>
    </row>
    <row r="32" spans="1:18" s="208" customFormat="1">
      <c r="A32" s="190"/>
      <c r="B32" s="1114" t="s">
        <v>1165</v>
      </c>
      <c r="C32" s="1115"/>
      <c r="D32" s="1115"/>
      <c r="E32" s="1115"/>
      <c r="F32" s="1115"/>
      <c r="G32" s="1115"/>
      <c r="H32" s="1115"/>
      <c r="I32" s="1115"/>
      <c r="J32" s="1115"/>
      <c r="K32" s="1115"/>
      <c r="L32" s="1115"/>
      <c r="M32" s="1115"/>
      <c r="N32" s="1115"/>
      <c r="O32" s="1115"/>
      <c r="P32" s="1115"/>
      <c r="Q32" s="1115"/>
    </row>
    <row r="33" spans="1:22" s="214" customFormat="1">
      <c r="A33" s="417"/>
      <c r="B33" s="1116" t="s">
        <v>1442</v>
      </c>
      <c r="C33" s="1116"/>
      <c r="D33" s="1116"/>
      <c r="E33" s="1116"/>
      <c r="F33" s="1116"/>
      <c r="G33" s="1116"/>
      <c r="H33" s="1116"/>
      <c r="I33" s="1116"/>
      <c r="J33" s="1116"/>
      <c r="K33" s="1116"/>
      <c r="L33" s="1116"/>
      <c r="M33" s="1116"/>
      <c r="N33" s="1116"/>
      <c r="O33" s="1116"/>
      <c r="P33" s="1116"/>
      <c r="Q33" s="1116"/>
    </row>
    <row r="34" spans="1:22" s="214" customFormat="1">
      <c r="A34" s="417"/>
      <c r="B34" s="1108" t="s">
        <v>1441</v>
      </c>
      <c r="C34" s="1108"/>
      <c r="D34" s="1108"/>
      <c r="E34" s="1108"/>
      <c r="F34" s="1108"/>
      <c r="G34" s="1108"/>
      <c r="H34" s="1108"/>
      <c r="I34" s="1108"/>
      <c r="J34" s="1108"/>
      <c r="K34" s="1108"/>
      <c r="L34" s="1108"/>
      <c r="M34" s="1108"/>
      <c r="N34" s="1108"/>
      <c r="O34" s="1108"/>
      <c r="P34" s="1108"/>
      <c r="Q34" s="1108"/>
    </row>
    <row r="35" spans="1:22" s="214" customFormat="1" ht="7.5" customHeight="1">
      <c r="A35" s="417"/>
      <c r="B35" s="624"/>
      <c r="C35" s="624"/>
      <c r="D35" s="624"/>
      <c r="E35" s="624"/>
      <c r="F35" s="624"/>
      <c r="G35" s="624"/>
      <c r="H35" s="624"/>
      <c r="I35" s="624"/>
      <c r="J35" s="624"/>
      <c r="K35" s="624"/>
      <c r="L35" s="624"/>
      <c r="M35" s="624"/>
      <c r="N35" s="624"/>
      <c r="O35" s="624"/>
      <c r="P35" s="624"/>
      <c r="Q35" s="624"/>
    </row>
    <row r="36" spans="1:22" s="214" customFormat="1">
      <c r="A36" s="417"/>
      <c r="B36" s="1111" t="s">
        <v>499</v>
      </c>
      <c r="C36" s="1111"/>
      <c r="D36" s="1111"/>
      <c r="E36" s="143"/>
      <c r="F36" s="143"/>
      <c r="G36" s="143"/>
      <c r="H36" s="143"/>
      <c r="I36" s="143"/>
      <c r="J36" s="143"/>
      <c r="K36" s="143"/>
      <c r="L36" s="143"/>
      <c r="M36" s="143"/>
      <c r="N36" s="143"/>
      <c r="O36" s="143"/>
      <c r="P36" s="143"/>
      <c r="Q36" s="143"/>
    </row>
    <row r="37" spans="1:22" s="214" customFormat="1" ht="10.5" customHeight="1">
      <c r="A37" s="417"/>
      <c r="B37" s="1066" t="s">
        <v>1157</v>
      </c>
      <c r="C37" s="1072"/>
      <c r="D37" s="1072"/>
      <c r="E37" s="1072"/>
      <c r="F37" s="1072"/>
      <c r="G37" s="1072"/>
      <c r="H37" s="1072"/>
      <c r="I37" s="1072"/>
      <c r="J37" s="1072"/>
      <c r="K37" s="1072"/>
      <c r="L37" s="1072"/>
      <c r="M37" s="1072"/>
      <c r="N37" s="1072"/>
      <c r="O37" s="1072"/>
      <c r="P37" s="1072"/>
      <c r="Q37" s="1072"/>
    </row>
    <row r="38" spans="1:22" s="214" customFormat="1" ht="12.75" customHeight="1">
      <c r="A38" s="417"/>
      <c r="B38" s="1072"/>
      <c r="C38" s="1072"/>
      <c r="D38" s="1072"/>
      <c r="E38" s="1072"/>
      <c r="F38" s="1072"/>
      <c r="G38" s="1072"/>
      <c r="H38" s="1072"/>
      <c r="I38" s="1072"/>
      <c r="J38" s="1072"/>
      <c r="K38" s="1072"/>
      <c r="L38" s="1072"/>
      <c r="M38" s="1072"/>
      <c r="N38" s="1072"/>
      <c r="O38" s="1072"/>
      <c r="P38" s="1072"/>
      <c r="Q38" s="1072"/>
    </row>
    <row r="39" spans="1:22" s="214" customFormat="1" ht="12.75" customHeight="1">
      <c r="A39" s="417"/>
      <c r="B39" s="1072"/>
      <c r="C39" s="1072"/>
      <c r="D39" s="1072"/>
      <c r="E39" s="1072"/>
      <c r="F39" s="1072"/>
      <c r="G39" s="1072"/>
      <c r="H39" s="1072"/>
      <c r="I39" s="1072"/>
      <c r="J39" s="1072"/>
      <c r="K39" s="1072"/>
      <c r="L39" s="1072"/>
      <c r="M39" s="1072"/>
      <c r="N39" s="1072"/>
      <c r="O39" s="1072"/>
      <c r="P39" s="1072"/>
      <c r="Q39" s="1072"/>
    </row>
    <row r="40" spans="1:22" customFormat="1">
      <c r="A40" s="383" t="s">
        <v>741</v>
      </c>
      <c r="F40" s="1094" t="s">
        <v>747</v>
      </c>
      <c r="G40" s="1095"/>
      <c r="H40" s="1095"/>
      <c r="I40" s="1096"/>
      <c r="K40" s="388" t="s">
        <v>749</v>
      </c>
      <c r="M40" s="389" t="s">
        <v>750</v>
      </c>
      <c r="O40" s="1094" t="s">
        <v>747</v>
      </c>
      <c r="P40" s="1095"/>
      <c r="Q40" s="1095"/>
      <c r="R40" s="1096"/>
      <c r="S40" s="391"/>
      <c r="T40" s="388" t="s">
        <v>749</v>
      </c>
      <c r="U40" s="8"/>
      <c r="V40" s="389" t="s">
        <v>750</v>
      </c>
    </row>
    <row r="41" spans="1:22" customFormat="1">
      <c r="A41" s="383"/>
      <c r="B41" s="1103" t="s">
        <v>742</v>
      </c>
      <c r="C41" s="1104"/>
      <c r="D41" s="1104"/>
      <c r="E41" s="92"/>
      <c r="F41" s="92" t="s">
        <v>844</v>
      </c>
      <c r="G41" s="92" t="s">
        <v>846</v>
      </c>
      <c r="H41" s="92" t="s">
        <v>847</v>
      </c>
      <c r="I41" s="102" t="s">
        <v>764</v>
      </c>
      <c r="J41" s="8"/>
      <c r="K41" s="102" t="s">
        <v>762</v>
      </c>
      <c r="L41" s="8"/>
      <c r="M41" s="102" t="s">
        <v>763</v>
      </c>
      <c r="N41" s="8"/>
      <c r="O41" s="92" t="s">
        <v>844</v>
      </c>
      <c r="P41" s="92" t="s">
        <v>846</v>
      </c>
      <c r="Q41" s="92" t="s">
        <v>847</v>
      </c>
      <c r="R41" s="92" t="s">
        <v>764</v>
      </c>
      <c r="T41" s="102" t="s">
        <v>762</v>
      </c>
      <c r="U41" s="8"/>
      <c r="V41" s="92" t="s">
        <v>763</v>
      </c>
    </row>
    <row r="42" spans="1:22" customFormat="1" ht="24">
      <c r="A42" s="383"/>
      <c r="B42" s="384" t="s">
        <v>199</v>
      </c>
      <c r="C42" s="2" t="s">
        <v>200</v>
      </c>
      <c r="D42" s="2" t="s">
        <v>201</v>
      </c>
      <c r="E42" s="20" t="s">
        <v>202</v>
      </c>
      <c r="F42" s="2" t="s">
        <v>203</v>
      </c>
      <c r="G42" s="384" t="s">
        <v>768</v>
      </c>
      <c r="H42" s="384" t="s">
        <v>768</v>
      </c>
      <c r="I42" s="384" t="s">
        <v>768</v>
      </c>
      <c r="J42" s="8"/>
      <c r="K42" s="384" t="s">
        <v>768</v>
      </c>
      <c r="L42" s="8"/>
      <c r="M42" s="384" t="s">
        <v>768</v>
      </c>
      <c r="N42" s="8"/>
      <c r="O42" s="2" t="s">
        <v>204</v>
      </c>
      <c r="P42" s="384" t="s">
        <v>767</v>
      </c>
      <c r="Q42" s="384" t="s">
        <v>767</v>
      </c>
      <c r="R42" s="384" t="s">
        <v>767</v>
      </c>
      <c r="T42" s="384" t="s">
        <v>767</v>
      </c>
      <c r="U42" s="8"/>
      <c r="V42" s="384" t="s">
        <v>767</v>
      </c>
    </row>
    <row r="43" spans="1:22" customFormat="1">
      <c r="A43" s="383"/>
      <c r="B43" s="1" t="s">
        <v>211</v>
      </c>
      <c r="C43" s="5"/>
      <c r="D43" s="1" t="s">
        <v>218</v>
      </c>
      <c r="E43" s="7" t="s">
        <v>202</v>
      </c>
      <c r="F43" s="590">
        <v>3133.1</v>
      </c>
      <c r="G43" s="590">
        <v>28.5</v>
      </c>
      <c r="H43" s="590">
        <v>31</v>
      </c>
      <c r="I43" s="590">
        <v>3192.6</v>
      </c>
      <c r="J43" s="589"/>
      <c r="K43" s="590">
        <v>635.20000000000005</v>
      </c>
      <c r="L43" s="589"/>
      <c r="M43" s="590">
        <v>3827.8</v>
      </c>
      <c r="N43" s="8"/>
      <c r="O43" s="154" t="str">
        <f t="shared" ref="O43:R44" si="0">IF(ISBLANK($C43),"",$C43*F43)</f>
        <v/>
      </c>
      <c r="P43" s="154" t="str">
        <f t="shared" si="0"/>
        <v/>
      </c>
      <c r="Q43" s="154" t="str">
        <f t="shared" si="0"/>
        <v/>
      </c>
      <c r="R43" s="154" t="str">
        <f t="shared" si="0"/>
        <v/>
      </c>
      <c r="T43" s="154" t="str">
        <f>IF(ISBLANK($C43),"",$C43*K43)</f>
        <v/>
      </c>
      <c r="U43" s="8"/>
      <c r="V43" s="154" t="str">
        <f>IF(ISBLANK($C43),"",$C43*M43)</f>
        <v/>
      </c>
    </row>
    <row r="44" spans="1:22" customFormat="1">
      <c r="A44" s="383"/>
      <c r="B44" s="1" t="s">
        <v>334</v>
      </c>
      <c r="C44" s="5"/>
      <c r="D44" s="1" t="s">
        <v>218</v>
      </c>
      <c r="E44" s="7" t="s">
        <v>202</v>
      </c>
      <c r="F44" s="590">
        <v>3149.7</v>
      </c>
      <c r="G44" s="590">
        <v>1.6</v>
      </c>
      <c r="H44" s="590">
        <v>31</v>
      </c>
      <c r="I44" s="590">
        <v>3182.3</v>
      </c>
      <c r="J44" s="589"/>
      <c r="K44" s="590">
        <v>656</v>
      </c>
      <c r="L44" s="589"/>
      <c r="M44" s="590">
        <v>3838.3</v>
      </c>
      <c r="N44" s="8"/>
      <c r="O44" s="154" t="str">
        <f t="shared" si="0"/>
        <v/>
      </c>
      <c r="P44" s="154" t="str">
        <f t="shared" si="0"/>
        <v/>
      </c>
      <c r="Q44" s="154" t="str">
        <f t="shared" si="0"/>
        <v/>
      </c>
      <c r="R44" s="154" t="str">
        <f t="shared" si="0"/>
        <v/>
      </c>
      <c r="T44" s="154" t="str">
        <f>IF(ISBLANK($C44),"",$C44*K44)</f>
        <v/>
      </c>
      <c r="U44" s="8"/>
      <c r="V44" s="154" t="str">
        <f>IF(ISBLANK($C44),"",$C44*M44)</f>
        <v/>
      </c>
    </row>
    <row r="45" spans="1:22" customFormat="1">
      <c r="A45" s="383"/>
      <c r="B45" s="385" t="s">
        <v>384</v>
      </c>
      <c r="C45" s="51"/>
      <c r="D45" s="52"/>
      <c r="E45" s="53"/>
      <c r="F45" s="591" t="s">
        <v>765</v>
      </c>
      <c r="G45" s="591"/>
      <c r="H45" s="591"/>
      <c r="I45" s="592"/>
      <c r="J45" s="589"/>
      <c r="K45" s="593" t="s">
        <v>765</v>
      </c>
      <c r="L45" s="589"/>
      <c r="M45" s="593" t="s">
        <v>765</v>
      </c>
      <c r="N45" s="8"/>
      <c r="O45" s="490" t="s">
        <v>765</v>
      </c>
      <c r="P45" s="491"/>
      <c r="Q45" s="491"/>
      <c r="R45" s="161"/>
      <c r="T45" s="62" t="s">
        <v>765</v>
      </c>
      <c r="U45" s="8"/>
      <c r="V45" s="62" t="s">
        <v>765</v>
      </c>
    </row>
    <row r="46" spans="1:22" customFormat="1">
      <c r="A46" s="383"/>
      <c r="B46" s="1" t="s">
        <v>816</v>
      </c>
      <c r="C46" s="5"/>
      <c r="D46" s="1" t="s">
        <v>218</v>
      </c>
      <c r="E46" s="7" t="s">
        <v>202</v>
      </c>
      <c r="F46" s="590">
        <v>3149.7</v>
      </c>
      <c r="G46" s="590">
        <v>6.8</v>
      </c>
      <c r="H46" s="590">
        <v>8.6</v>
      </c>
      <c r="I46" s="590">
        <v>3165.1</v>
      </c>
      <c r="J46" s="589"/>
      <c r="K46" s="590">
        <v>655.7</v>
      </c>
      <c r="L46" s="589"/>
      <c r="M46" s="590">
        <v>3820.8</v>
      </c>
      <c r="N46" s="8"/>
      <c r="O46" s="154" t="str">
        <f t="shared" ref="O46:O53" si="1">IF(ISBLANK($C46),"",$C46*F46)</f>
        <v/>
      </c>
      <c r="P46" s="154" t="str">
        <f t="shared" ref="P46:P62" si="2">IF(ISBLANK($C46),"",$C46*G46)</f>
        <v/>
      </c>
      <c r="Q46" s="154" t="str">
        <f t="shared" ref="Q46:Q62" si="3">IF(ISBLANK($C46),"",$C46*H46)</f>
        <v/>
      </c>
      <c r="R46" s="154" t="str">
        <f t="shared" ref="R46:R62" si="4">IF(ISBLANK($C46),"",$C46*I46)</f>
        <v/>
      </c>
      <c r="T46" s="154" t="str">
        <f t="shared" ref="T46:T62" si="5">IF(ISBLANK($C46),"",$C46*K46)</f>
        <v/>
      </c>
      <c r="U46" s="8"/>
      <c r="V46" s="154" t="str">
        <f t="shared" ref="V46:V62" si="6">IF(ISBLANK($C46),"",$C46*M46)</f>
        <v/>
      </c>
    </row>
    <row r="47" spans="1:22" customFormat="1">
      <c r="A47" s="383"/>
      <c r="B47" s="1" t="s">
        <v>887</v>
      </c>
      <c r="C47" s="5"/>
      <c r="D47" s="1" t="s">
        <v>218</v>
      </c>
      <c r="E47" s="7" t="s">
        <v>202</v>
      </c>
      <c r="F47" s="590">
        <v>2718.8346030560242</v>
      </c>
      <c r="G47" s="590">
        <v>3.9716785306775231</v>
      </c>
      <c r="H47" s="590">
        <v>1.6180912532389908</v>
      </c>
      <c r="I47" s="590">
        <v>2724.4243728399406</v>
      </c>
      <c r="J47" s="589"/>
      <c r="K47" s="590">
        <v>422.4</v>
      </c>
      <c r="L47" s="589"/>
      <c r="M47" s="590">
        <v>3146.8243728399407</v>
      </c>
      <c r="N47" s="8"/>
      <c r="O47" s="154" t="str">
        <f t="shared" si="1"/>
        <v/>
      </c>
      <c r="P47" s="154" t="str">
        <f t="shared" si="2"/>
        <v/>
      </c>
      <c r="Q47" s="154" t="str">
        <f t="shared" si="3"/>
        <v/>
      </c>
      <c r="R47" s="154" t="str">
        <f t="shared" si="4"/>
        <v/>
      </c>
      <c r="S47" s="8"/>
      <c r="T47" s="154" t="str">
        <f t="shared" si="5"/>
        <v/>
      </c>
      <c r="U47" s="8"/>
      <c r="V47" s="154" t="str">
        <f t="shared" si="6"/>
        <v/>
      </c>
    </row>
    <row r="48" spans="1:22" customFormat="1">
      <c r="A48" s="383"/>
      <c r="B48" s="1" t="s">
        <v>888</v>
      </c>
      <c r="C48" s="5"/>
      <c r="D48" s="1" t="s">
        <v>218</v>
      </c>
      <c r="E48" s="7" t="s">
        <v>202</v>
      </c>
      <c r="F48" s="590">
        <v>2139.1</v>
      </c>
      <c r="G48" s="590">
        <v>1.6</v>
      </c>
      <c r="H48" s="590">
        <v>43.1</v>
      </c>
      <c r="I48" s="590">
        <v>2183.8000000000002</v>
      </c>
      <c r="J48" s="589"/>
      <c r="K48" s="590">
        <v>400.5</v>
      </c>
      <c r="L48" s="589"/>
      <c r="M48" s="590">
        <v>2584.3000000000002</v>
      </c>
      <c r="N48" s="8"/>
      <c r="O48" s="154" t="str">
        <f t="shared" si="1"/>
        <v/>
      </c>
      <c r="P48" s="154" t="str">
        <f t="shared" si="2"/>
        <v/>
      </c>
      <c r="Q48" s="154" t="str">
        <f t="shared" si="3"/>
        <v/>
      </c>
      <c r="R48" s="154" t="str">
        <f t="shared" si="4"/>
        <v/>
      </c>
      <c r="T48" s="154" t="str">
        <f t="shared" si="5"/>
        <v/>
      </c>
      <c r="U48" s="8"/>
      <c r="V48" s="154" t="str">
        <f t="shared" si="6"/>
        <v/>
      </c>
    </row>
    <row r="49" spans="1:22" customFormat="1">
      <c r="A49" s="383"/>
      <c r="B49" s="1" t="s">
        <v>889</v>
      </c>
      <c r="C49" s="5"/>
      <c r="D49" s="1" t="s">
        <v>218</v>
      </c>
      <c r="E49" s="7" t="s">
        <v>202</v>
      </c>
      <c r="F49" s="590">
        <v>2238.1999999999998</v>
      </c>
      <c r="G49" s="590">
        <v>0.4</v>
      </c>
      <c r="H49" s="590">
        <v>19.5</v>
      </c>
      <c r="I49" s="590">
        <v>2258.1999999999998</v>
      </c>
      <c r="J49" s="589"/>
      <c r="K49" s="590">
        <v>369.3</v>
      </c>
      <c r="L49" s="589"/>
      <c r="M49" s="590">
        <v>2627.5</v>
      </c>
      <c r="N49" s="25"/>
      <c r="O49" s="154" t="str">
        <f t="shared" si="1"/>
        <v/>
      </c>
      <c r="P49" s="154" t="str">
        <f t="shared" si="2"/>
        <v/>
      </c>
      <c r="Q49" s="154" t="str">
        <f t="shared" si="3"/>
        <v/>
      </c>
      <c r="R49" s="154" t="str">
        <f t="shared" si="4"/>
        <v/>
      </c>
      <c r="T49" s="154" t="str">
        <f t="shared" si="5"/>
        <v/>
      </c>
      <c r="U49" s="8"/>
      <c r="V49" s="154" t="str">
        <f t="shared" si="6"/>
        <v/>
      </c>
    </row>
    <row r="50" spans="1:22" customFormat="1">
      <c r="A50" s="383"/>
      <c r="B50" s="1" t="s">
        <v>890</v>
      </c>
      <c r="C50" s="5"/>
      <c r="D50" s="1" t="s">
        <v>218</v>
      </c>
      <c r="E50" s="7" t="s">
        <v>202</v>
      </c>
      <c r="F50" s="590">
        <v>2448.6999999999998</v>
      </c>
      <c r="G50" s="590">
        <v>329.7</v>
      </c>
      <c r="H50" s="590">
        <v>37.700000000000003</v>
      </c>
      <c r="I50" s="590">
        <v>2816.2</v>
      </c>
      <c r="J50" s="589"/>
      <c r="K50" s="590">
        <v>442</v>
      </c>
      <c r="L50" s="589"/>
      <c r="M50" s="590">
        <v>3258.2</v>
      </c>
      <c r="N50" s="25"/>
      <c r="O50" s="154" t="str">
        <f t="shared" si="1"/>
        <v/>
      </c>
      <c r="P50" s="154" t="str">
        <f t="shared" si="2"/>
        <v/>
      </c>
      <c r="Q50" s="154" t="str">
        <f t="shared" si="3"/>
        <v/>
      </c>
      <c r="R50" s="154" t="str">
        <f t="shared" si="4"/>
        <v/>
      </c>
      <c r="T50" s="154" t="str">
        <f t="shared" si="5"/>
        <v/>
      </c>
      <c r="U50" s="8"/>
      <c r="V50" s="154" t="str">
        <f t="shared" si="6"/>
        <v/>
      </c>
    </row>
    <row r="51" spans="1:22" customFormat="1">
      <c r="A51" s="383"/>
      <c r="B51" s="1" t="s">
        <v>220</v>
      </c>
      <c r="C51" s="5"/>
      <c r="D51" s="1" t="s">
        <v>218</v>
      </c>
      <c r="E51" s="7" t="s">
        <v>202</v>
      </c>
      <c r="F51" s="590">
        <v>3125.3</v>
      </c>
      <c r="G51" s="590">
        <v>27.8</v>
      </c>
      <c r="H51" s="590">
        <v>70.599999999999994</v>
      </c>
      <c r="I51" s="590">
        <v>3223.7</v>
      </c>
      <c r="J51" s="589"/>
      <c r="K51" s="590">
        <v>452.4</v>
      </c>
      <c r="L51" s="589"/>
      <c r="M51" s="590">
        <v>3676.1</v>
      </c>
      <c r="N51" s="8"/>
      <c r="O51" s="154" t="str">
        <f t="shared" si="1"/>
        <v/>
      </c>
      <c r="P51" s="154" t="str">
        <f t="shared" si="2"/>
        <v/>
      </c>
      <c r="Q51" s="154" t="str">
        <f t="shared" si="3"/>
        <v/>
      </c>
      <c r="R51" s="154" t="str">
        <f t="shared" si="4"/>
        <v/>
      </c>
      <c r="T51" s="154" t="str">
        <f t="shared" si="5"/>
        <v/>
      </c>
      <c r="U51" s="8"/>
      <c r="V51" s="154" t="str">
        <f t="shared" si="6"/>
        <v/>
      </c>
    </row>
    <row r="52" spans="1:22" customFormat="1">
      <c r="A52" s="383"/>
      <c r="B52" s="745" t="s">
        <v>1573</v>
      </c>
      <c r="C52" s="5"/>
      <c r="D52" s="1" t="s">
        <v>218</v>
      </c>
      <c r="E52" s="7" t="s">
        <v>202</v>
      </c>
      <c r="F52" s="590">
        <v>3046.8</v>
      </c>
      <c r="G52" s="590">
        <v>1.1000000000000001</v>
      </c>
      <c r="H52" s="590">
        <v>22.6</v>
      </c>
      <c r="I52" s="590">
        <v>3070.5</v>
      </c>
      <c r="J52" s="589"/>
      <c r="K52" s="590">
        <v>693.7</v>
      </c>
      <c r="L52" s="589"/>
      <c r="M52" s="590">
        <v>3764.2</v>
      </c>
      <c r="N52" s="534"/>
      <c r="O52" s="154" t="str">
        <f>IF(ISBLANK($C52),"",$C52*F52)</f>
        <v/>
      </c>
      <c r="P52" s="154" t="str">
        <f>IF(ISBLANK($C52),"",$C52*G52)</f>
        <v/>
      </c>
      <c r="Q52" s="154" t="str">
        <f>IF(ISBLANK($C52),"",$C52*H52)</f>
        <v/>
      </c>
      <c r="R52" s="154" t="str">
        <f>IF(ISBLANK($C52),"",$C52*I52)</f>
        <v/>
      </c>
      <c r="T52" s="154" t="str">
        <f>IF(ISBLANK($C52),"",$C52*K52)</f>
        <v/>
      </c>
      <c r="U52" s="534"/>
      <c r="V52" s="154" t="str">
        <f>IF(ISBLANK($C52),"",$C52*M52)</f>
        <v/>
      </c>
    </row>
    <row r="53" spans="1:22" customFormat="1">
      <c r="A53" s="383"/>
      <c r="B53" s="744" t="s">
        <v>1577</v>
      </c>
      <c r="C53" s="5"/>
      <c r="D53" s="1" t="s">
        <v>218</v>
      </c>
      <c r="E53" s="7" t="s">
        <v>202</v>
      </c>
      <c r="F53" s="590">
        <v>3164.3</v>
      </c>
      <c r="G53" s="590">
        <v>1.1000000000000001</v>
      </c>
      <c r="H53" s="590">
        <v>22.7</v>
      </c>
      <c r="I53" s="590">
        <v>3188.2</v>
      </c>
      <c r="J53" s="589"/>
      <c r="K53" s="590">
        <v>672.2</v>
      </c>
      <c r="L53" s="589"/>
      <c r="M53" s="590">
        <v>3860.3999999999996</v>
      </c>
      <c r="N53" s="8"/>
      <c r="O53" s="154" t="str">
        <f t="shared" si="1"/>
        <v/>
      </c>
      <c r="P53" s="154" t="str">
        <f t="shared" si="2"/>
        <v/>
      </c>
      <c r="Q53" s="154" t="str">
        <f t="shared" si="3"/>
        <v/>
      </c>
      <c r="R53" s="154" t="str">
        <f t="shared" si="4"/>
        <v/>
      </c>
      <c r="T53" s="154" t="str">
        <f t="shared" si="5"/>
        <v/>
      </c>
      <c r="U53" s="8"/>
      <c r="V53" s="154" t="str">
        <f t="shared" si="6"/>
        <v/>
      </c>
    </row>
    <row r="54" spans="1:22" customFormat="1">
      <c r="A54" s="383"/>
      <c r="B54" s="744" t="s">
        <v>893</v>
      </c>
      <c r="C54" s="5"/>
      <c r="D54" s="1" t="s">
        <v>218</v>
      </c>
      <c r="E54" s="7" t="s">
        <v>202</v>
      </c>
      <c r="F54" s="590">
        <v>3216.4</v>
      </c>
      <c r="G54" s="590">
        <v>2.8</v>
      </c>
      <c r="H54" s="590">
        <v>8.9</v>
      </c>
      <c r="I54" s="590">
        <v>3228.1</v>
      </c>
      <c r="J54" s="589"/>
      <c r="K54" s="590">
        <v>608.79999999999995</v>
      </c>
      <c r="L54" s="589"/>
      <c r="M54" s="590">
        <v>3836.8999999999996</v>
      </c>
      <c r="N54" s="8"/>
      <c r="O54" s="154" t="str">
        <f t="shared" ref="O54:O62" si="7">IF(ISBLANK($C54),"",$C54*F54)</f>
        <v/>
      </c>
      <c r="P54" s="154" t="str">
        <f t="shared" si="2"/>
        <v/>
      </c>
      <c r="Q54" s="154" t="str">
        <f t="shared" si="3"/>
        <v/>
      </c>
      <c r="R54" s="154" t="str">
        <f t="shared" si="4"/>
        <v/>
      </c>
      <c r="T54" s="154" t="str">
        <f t="shared" si="5"/>
        <v/>
      </c>
      <c r="U54" s="8"/>
      <c r="V54" s="154" t="str">
        <f t="shared" si="6"/>
        <v/>
      </c>
    </row>
    <row r="55" spans="1:22" customFormat="1">
      <c r="A55" s="383"/>
      <c r="B55" s="744" t="s">
        <v>891</v>
      </c>
      <c r="C55" s="5"/>
      <c r="D55" s="1" t="s">
        <v>218</v>
      </c>
      <c r="E55" s="7" t="s">
        <v>202</v>
      </c>
      <c r="F55" s="590">
        <v>3190</v>
      </c>
      <c r="G55" s="590">
        <v>3.5</v>
      </c>
      <c r="H55" s="590">
        <v>299.10000000000002</v>
      </c>
      <c r="I55" s="590">
        <v>3492.6</v>
      </c>
      <c r="J55" s="589"/>
      <c r="K55" s="590">
        <v>672.3</v>
      </c>
      <c r="L55" s="589"/>
      <c r="M55" s="590">
        <v>4164.8999999999996</v>
      </c>
      <c r="N55" s="8"/>
      <c r="O55" s="154" t="str">
        <f>IF(ISBLANK($C55),"",$C55*F55)</f>
        <v/>
      </c>
      <c r="P55" s="154" t="str">
        <f>IF(ISBLANK($C55),"",$C55*G55)</f>
        <v/>
      </c>
      <c r="Q55" s="154" t="str">
        <f>IF(ISBLANK($C55),"",$C55*H55)</f>
        <v/>
      </c>
      <c r="R55" s="154" t="str">
        <f>IF(ISBLANK($C55),"",$C55*I55)</f>
        <v/>
      </c>
      <c r="T55" s="154" t="str">
        <f>IF(ISBLANK($C55),"",$C55*K55)</f>
        <v/>
      </c>
      <c r="U55" s="534"/>
      <c r="V55" s="154" t="str">
        <f>IF(ISBLANK($C55),"",$C55*M55)</f>
        <v/>
      </c>
    </row>
    <row r="56" spans="1:22" customFormat="1">
      <c r="A56" s="383"/>
      <c r="B56" s="744" t="s">
        <v>892</v>
      </c>
      <c r="C56" s="5"/>
      <c r="D56" s="1" t="s">
        <v>218</v>
      </c>
      <c r="E56" s="7" t="s">
        <v>202</v>
      </c>
      <c r="F56" s="590">
        <v>2718.8346030560242</v>
      </c>
      <c r="G56" s="590">
        <v>3.9716785306775231</v>
      </c>
      <c r="H56" s="590">
        <v>1.6180912532389908</v>
      </c>
      <c r="I56" s="590">
        <v>2724.4243728399406</v>
      </c>
      <c r="J56" s="589"/>
      <c r="K56" s="590">
        <v>954.5</v>
      </c>
      <c r="L56" s="589"/>
      <c r="M56" s="590">
        <v>3678.9243728399406</v>
      </c>
      <c r="N56" s="8"/>
      <c r="O56" s="154" t="str">
        <f t="shared" si="7"/>
        <v/>
      </c>
      <c r="P56" s="154" t="str">
        <f t="shared" si="2"/>
        <v/>
      </c>
      <c r="Q56" s="154" t="str">
        <f t="shared" si="3"/>
        <v/>
      </c>
      <c r="R56" s="154" t="str">
        <f t="shared" si="4"/>
        <v/>
      </c>
      <c r="S56" s="8"/>
      <c r="T56" s="154" t="str">
        <f t="shared" si="5"/>
        <v/>
      </c>
      <c r="U56" s="8"/>
      <c r="V56" s="154" t="str">
        <f t="shared" si="6"/>
        <v/>
      </c>
    </row>
    <row r="57" spans="1:22" customFormat="1">
      <c r="A57" s="383"/>
      <c r="B57" s="744" t="s">
        <v>214</v>
      </c>
      <c r="C57" s="5"/>
      <c r="D57" s="1" t="s">
        <v>218</v>
      </c>
      <c r="E57" s="7" t="s">
        <v>202</v>
      </c>
      <c r="F57" s="590">
        <v>3171.1</v>
      </c>
      <c r="G57" s="590">
        <v>1.9</v>
      </c>
      <c r="H57" s="590">
        <v>8.5</v>
      </c>
      <c r="I57" s="590">
        <v>3181.5</v>
      </c>
      <c r="J57" s="589"/>
      <c r="K57" s="590">
        <v>386.2</v>
      </c>
      <c r="L57" s="589"/>
      <c r="M57" s="590">
        <v>3567.7</v>
      </c>
      <c r="N57" s="8"/>
      <c r="O57" s="154" t="str">
        <f t="shared" si="7"/>
        <v/>
      </c>
      <c r="P57" s="154" t="str">
        <f t="shared" si="2"/>
        <v/>
      </c>
      <c r="Q57" s="154" t="str">
        <f t="shared" si="3"/>
        <v/>
      </c>
      <c r="R57" s="154" t="str">
        <f t="shared" si="4"/>
        <v/>
      </c>
      <c r="T57" s="154" t="str">
        <f t="shared" si="5"/>
        <v/>
      </c>
      <c r="U57" s="8"/>
      <c r="V57" s="154" t="str">
        <f t="shared" si="6"/>
        <v/>
      </c>
    </row>
    <row r="58" spans="1:22" customFormat="1">
      <c r="A58" s="383"/>
      <c r="B58" s="744" t="s">
        <v>213</v>
      </c>
      <c r="C58" s="5"/>
      <c r="D58" s="1" t="s">
        <v>218</v>
      </c>
      <c r="E58" s="7" t="s">
        <v>202</v>
      </c>
      <c r="F58" s="590">
        <v>3131.3</v>
      </c>
      <c r="G58" s="590">
        <v>2.7</v>
      </c>
      <c r="H58" s="590">
        <v>8</v>
      </c>
      <c r="I58" s="590">
        <v>3142.1</v>
      </c>
      <c r="J58" s="589"/>
      <c r="K58" s="590">
        <v>444.9</v>
      </c>
      <c r="L58" s="589"/>
      <c r="M58" s="590">
        <v>3587</v>
      </c>
      <c r="N58" s="8"/>
      <c r="O58" s="154" t="str">
        <f t="shared" si="7"/>
        <v/>
      </c>
      <c r="P58" s="154" t="str">
        <f t="shared" si="2"/>
        <v/>
      </c>
      <c r="Q58" s="154" t="str">
        <f t="shared" si="3"/>
        <v/>
      </c>
      <c r="R58" s="154" t="str">
        <f t="shared" si="4"/>
        <v/>
      </c>
      <c r="T58" s="154" t="str">
        <f t="shared" si="5"/>
        <v/>
      </c>
      <c r="U58" s="8"/>
      <c r="V58" s="154" t="str">
        <f t="shared" si="6"/>
        <v/>
      </c>
    </row>
    <row r="59" spans="1:22" customFormat="1">
      <c r="A59" s="383"/>
      <c r="B59" s="744" t="s">
        <v>212</v>
      </c>
      <c r="C59" s="5"/>
      <c r="D59" s="1" t="s">
        <v>218</v>
      </c>
      <c r="E59" s="7" t="s">
        <v>202</v>
      </c>
      <c r="F59" s="590">
        <v>2662</v>
      </c>
      <c r="G59" s="590">
        <v>1.3</v>
      </c>
      <c r="H59" s="590">
        <v>1.6</v>
      </c>
      <c r="I59" s="590">
        <v>2664.8</v>
      </c>
      <c r="J59" s="589"/>
      <c r="K59" s="590">
        <v>324.2</v>
      </c>
      <c r="L59" s="589"/>
      <c r="M59" s="590">
        <v>2989</v>
      </c>
      <c r="N59" s="8"/>
      <c r="O59" s="154" t="str">
        <f t="shared" si="7"/>
        <v/>
      </c>
      <c r="P59" s="154" t="str">
        <f t="shared" si="2"/>
        <v/>
      </c>
      <c r="Q59" s="154" t="str">
        <f t="shared" si="3"/>
        <v/>
      </c>
      <c r="R59" s="154" t="str">
        <f t="shared" si="4"/>
        <v/>
      </c>
      <c r="T59" s="154" t="str">
        <f t="shared" si="5"/>
        <v/>
      </c>
      <c r="U59" s="8"/>
      <c r="V59" s="154" t="str">
        <f t="shared" si="6"/>
        <v/>
      </c>
    </row>
    <row r="60" spans="1:22" customFormat="1">
      <c r="A60" s="383"/>
      <c r="B60" s="747" t="s">
        <v>1572</v>
      </c>
      <c r="C60" s="5"/>
      <c r="D60" s="1" t="s">
        <v>218</v>
      </c>
      <c r="E60" s="7" t="s">
        <v>202</v>
      </c>
      <c r="F60" s="590">
        <v>3029.7</v>
      </c>
      <c r="G60" s="590">
        <v>4.4000000000000004</v>
      </c>
      <c r="H60" s="590">
        <v>8</v>
      </c>
      <c r="I60" s="590">
        <v>3042.1</v>
      </c>
      <c r="J60" s="589"/>
      <c r="K60" s="590">
        <v>644.4</v>
      </c>
      <c r="L60" s="589"/>
      <c r="M60" s="590">
        <v>3686.5</v>
      </c>
      <c r="N60" s="534"/>
      <c r="O60" s="154" t="str">
        <f>IF(ISBLANK($C60),"",$C60*F60)</f>
        <v/>
      </c>
      <c r="P60" s="154" t="str">
        <f>IF(ISBLANK($C60),"",$C60*G60)</f>
        <v/>
      </c>
      <c r="Q60" s="154" t="str">
        <f>IF(ISBLANK($C60),"",$C60*H60)</f>
        <v/>
      </c>
      <c r="R60" s="154" t="str">
        <f>IF(ISBLANK($C60),"",$C60*I60)</f>
        <v/>
      </c>
      <c r="T60" s="154" t="str">
        <f>IF(ISBLANK($C60),"",$C60*K60)</f>
        <v/>
      </c>
      <c r="U60" s="534"/>
      <c r="V60" s="154" t="str">
        <f>IF(ISBLANK($C60),"",$C60*M60)</f>
        <v/>
      </c>
    </row>
    <row r="61" spans="1:22" customFormat="1">
      <c r="A61" s="383"/>
      <c r="B61" s="744" t="s">
        <v>1576</v>
      </c>
      <c r="C61" s="5"/>
      <c r="D61" s="1" t="s">
        <v>218</v>
      </c>
      <c r="E61" s="7" t="s">
        <v>202</v>
      </c>
      <c r="F61" s="590">
        <v>3135</v>
      </c>
      <c r="G61" s="590">
        <v>4.5</v>
      </c>
      <c r="H61" s="590">
        <v>8.1</v>
      </c>
      <c r="I61" s="590">
        <v>3147.6</v>
      </c>
      <c r="J61" s="589"/>
      <c r="K61" s="590">
        <v>630.79999999999995</v>
      </c>
      <c r="L61" s="589"/>
      <c r="M61" s="590">
        <v>3778.3999999999996</v>
      </c>
      <c r="N61" s="8"/>
      <c r="O61" s="154" t="str">
        <f t="shared" si="7"/>
        <v/>
      </c>
      <c r="P61" s="154" t="str">
        <f t="shared" si="2"/>
        <v/>
      </c>
      <c r="Q61" s="154" t="str">
        <f t="shared" si="3"/>
        <v/>
      </c>
      <c r="R61" s="154" t="str">
        <f t="shared" si="4"/>
        <v/>
      </c>
      <c r="T61" s="154" t="str">
        <f t="shared" si="5"/>
        <v/>
      </c>
      <c r="U61" s="8"/>
      <c r="V61" s="154" t="str">
        <f t="shared" si="6"/>
        <v/>
      </c>
    </row>
    <row r="62" spans="1:22" customFormat="1">
      <c r="A62" s="383"/>
      <c r="B62" s="1" t="s">
        <v>215</v>
      </c>
      <c r="C62" s="5"/>
      <c r="D62" s="1" t="s">
        <v>218</v>
      </c>
      <c r="E62" s="7" t="s">
        <v>202</v>
      </c>
      <c r="F62" s="590">
        <v>3227.8</v>
      </c>
      <c r="G62" s="590">
        <v>2.2999999999999998</v>
      </c>
      <c r="H62" s="590">
        <v>78.5</v>
      </c>
      <c r="I62" s="590">
        <v>3308.5</v>
      </c>
      <c r="J62" s="589"/>
      <c r="K62" s="590">
        <v>393.2</v>
      </c>
      <c r="L62" s="589"/>
      <c r="M62" s="590">
        <v>3701.7</v>
      </c>
      <c r="N62" s="8"/>
      <c r="O62" s="154" t="str">
        <f t="shared" si="7"/>
        <v/>
      </c>
      <c r="P62" s="154" t="str">
        <f t="shared" si="2"/>
        <v/>
      </c>
      <c r="Q62" s="154" t="str">
        <f t="shared" si="3"/>
        <v/>
      </c>
      <c r="R62" s="154" t="str">
        <f t="shared" si="4"/>
        <v/>
      </c>
      <c r="T62" s="154" t="str">
        <f t="shared" si="5"/>
        <v/>
      </c>
      <c r="U62" s="8"/>
      <c r="V62" s="154" t="str">
        <f t="shared" si="6"/>
        <v/>
      </c>
    </row>
    <row r="63" spans="1:22" customFormat="1">
      <c r="A63" s="967"/>
      <c r="B63" s="966" t="s">
        <v>1574</v>
      </c>
      <c r="C63" s="5"/>
      <c r="D63" s="1" t="s">
        <v>218</v>
      </c>
      <c r="E63" s="7" t="s">
        <v>202</v>
      </c>
      <c r="F63" s="590">
        <v>3171.1</v>
      </c>
      <c r="G63" s="590">
        <v>1.9</v>
      </c>
      <c r="H63" s="590">
        <v>8.5</v>
      </c>
      <c r="I63" s="590">
        <v>3181.4504700000002</v>
      </c>
      <c r="J63" s="589"/>
      <c r="K63" s="590">
        <v>386.2</v>
      </c>
      <c r="L63" s="589"/>
      <c r="M63" s="590">
        <v>3567.65047</v>
      </c>
      <c r="N63" s="534"/>
      <c r="O63" s="154" t="str">
        <f>IF(ISBLANK($C63),"",$C63*F63)</f>
        <v/>
      </c>
      <c r="P63" s="154" t="str">
        <f>IF(ISBLANK($C63),"",$C63*G63)</f>
        <v/>
      </c>
      <c r="Q63" s="154" t="str">
        <f>IF(ISBLANK($C63),"",$C63*H63)</f>
        <v/>
      </c>
      <c r="R63" s="154" t="str">
        <f>IF(ISBLANK($C63),"",$C63*I63)</f>
        <v/>
      </c>
      <c r="T63" s="154" t="str">
        <f>IF(ISBLANK($C63),"",$C63*K63)</f>
        <v/>
      </c>
      <c r="U63" s="534"/>
      <c r="V63" s="154" t="str">
        <f>IF(ISBLANK($C63),"",$C63*M63)</f>
        <v/>
      </c>
    </row>
    <row r="64" spans="1:22" customFormat="1">
      <c r="A64" s="383"/>
      <c r="B64" s="385" t="s">
        <v>385</v>
      </c>
      <c r="C64" s="51"/>
      <c r="D64" s="52"/>
      <c r="E64" s="53"/>
      <c r="F64" s="52" t="s">
        <v>765</v>
      </c>
      <c r="G64" s="52"/>
      <c r="H64" s="52"/>
      <c r="I64" s="489"/>
      <c r="J64" s="534"/>
      <c r="K64" s="62" t="s">
        <v>765</v>
      </c>
      <c r="L64" s="534"/>
      <c r="M64" s="62" t="s">
        <v>765</v>
      </c>
      <c r="N64" s="8"/>
      <c r="O64" s="490" t="s">
        <v>765</v>
      </c>
      <c r="P64" s="491"/>
      <c r="Q64" s="491"/>
      <c r="R64" s="161"/>
      <c r="T64" s="62" t="s">
        <v>765</v>
      </c>
      <c r="U64" s="8"/>
      <c r="V64" s="62" t="s">
        <v>765</v>
      </c>
    </row>
    <row r="65" spans="1:22" customFormat="1">
      <c r="A65" s="383"/>
      <c r="B65" s="4" t="s">
        <v>222</v>
      </c>
      <c r="C65" s="6"/>
      <c r="D65" s="3"/>
      <c r="E65" s="21"/>
      <c r="F65" s="94"/>
      <c r="G65" s="6"/>
      <c r="H65" s="6"/>
      <c r="I65" s="6"/>
      <c r="J65" s="534"/>
      <c r="K65" s="6"/>
      <c r="L65" s="534"/>
      <c r="M65" s="6"/>
      <c r="N65" s="8"/>
      <c r="O65" s="156">
        <f>SUM(O43:O63)</f>
        <v>0</v>
      </c>
      <c r="P65" s="156">
        <f t="shared" ref="P65:V65" si="8">SUM(P43:P63)</f>
        <v>0</v>
      </c>
      <c r="Q65" s="156">
        <f t="shared" si="8"/>
        <v>0</v>
      </c>
      <c r="R65" s="156">
        <f t="shared" si="8"/>
        <v>0</v>
      </c>
      <c r="T65" s="156">
        <f t="shared" si="8"/>
        <v>0</v>
      </c>
      <c r="U65" s="8"/>
      <c r="V65" s="156">
        <f t="shared" si="8"/>
        <v>0</v>
      </c>
    </row>
    <row r="66" spans="1:22" customFormat="1">
      <c r="A66" s="383"/>
      <c r="K66" s="8"/>
      <c r="M66" s="8"/>
      <c r="T66" s="8"/>
      <c r="U66" s="8"/>
      <c r="V66" s="8"/>
    </row>
    <row r="67" spans="1:22" customFormat="1">
      <c r="A67" s="383" t="s">
        <v>743</v>
      </c>
      <c r="F67" s="1094" t="s">
        <v>747</v>
      </c>
      <c r="G67" s="1095"/>
      <c r="H67" s="1095"/>
      <c r="I67" s="1096"/>
      <c r="K67" s="388" t="s">
        <v>749</v>
      </c>
      <c r="M67" s="389" t="s">
        <v>750</v>
      </c>
      <c r="O67" s="1094" t="s">
        <v>747</v>
      </c>
      <c r="P67" s="1095"/>
      <c r="Q67" s="1095"/>
      <c r="R67" s="1096"/>
      <c r="S67" s="391"/>
      <c r="T67" s="388" t="s">
        <v>749</v>
      </c>
      <c r="U67" s="8"/>
      <c r="V67" s="389" t="s">
        <v>750</v>
      </c>
    </row>
    <row r="68" spans="1:22" customFormat="1">
      <c r="A68" s="383"/>
      <c r="B68" s="1103" t="s">
        <v>744</v>
      </c>
      <c r="C68" s="1104"/>
      <c r="D68" s="1104"/>
      <c r="E68" s="92"/>
      <c r="F68" s="92" t="s">
        <v>844</v>
      </c>
      <c r="G68" s="92" t="s">
        <v>846</v>
      </c>
      <c r="H68" s="92" t="s">
        <v>847</v>
      </c>
      <c r="I68" s="102" t="s">
        <v>764</v>
      </c>
      <c r="J68" s="8"/>
      <c r="K68" s="102" t="s">
        <v>762</v>
      </c>
      <c r="L68" s="8"/>
      <c r="M68" s="102" t="s">
        <v>763</v>
      </c>
      <c r="N68" s="8"/>
      <c r="O68" s="92" t="s">
        <v>844</v>
      </c>
      <c r="P68" s="92" t="s">
        <v>846</v>
      </c>
      <c r="Q68" s="92" t="s">
        <v>847</v>
      </c>
      <c r="R68" s="92" t="s">
        <v>764</v>
      </c>
      <c r="T68" s="102" t="s">
        <v>762</v>
      </c>
      <c r="U68" s="8"/>
      <c r="V68" s="92" t="s">
        <v>763</v>
      </c>
    </row>
    <row r="69" spans="1:22" customFormat="1" ht="24">
      <c r="A69" s="383"/>
      <c r="B69" s="2" t="s">
        <v>199</v>
      </c>
      <c r="C69" s="2" t="s">
        <v>200</v>
      </c>
      <c r="D69" s="2" t="s">
        <v>201</v>
      </c>
      <c r="E69" s="20" t="s">
        <v>202</v>
      </c>
      <c r="F69" s="2" t="s">
        <v>203</v>
      </c>
      <c r="G69" s="384" t="s">
        <v>768</v>
      </c>
      <c r="H69" s="384" t="s">
        <v>768</v>
      </c>
      <c r="I69" s="384" t="s">
        <v>768</v>
      </c>
      <c r="J69" s="8"/>
      <c r="K69" s="384" t="s">
        <v>768</v>
      </c>
      <c r="L69" s="8"/>
      <c r="M69" s="384" t="s">
        <v>768</v>
      </c>
      <c r="N69" s="8"/>
      <c r="O69" s="2" t="s">
        <v>204</v>
      </c>
      <c r="P69" s="384" t="s">
        <v>767</v>
      </c>
      <c r="Q69" s="384" t="s">
        <v>767</v>
      </c>
      <c r="R69" s="384" t="s">
        <v>767</v>
      </c>
      <c r="T69" s="384" t="s">
        <v>767</v>
      </c>
      <c r="U69" s="8"/>
      <c r="V69" s="384" t="s">
        <v>767</v>
      </c>
    </row>
    <row r="70" spans="1:22" customFormat="1">
      <c r="A70" s="383"/>
      <c r="B70" s="1" t="s">
        <v>211</v>
      </c>
      <c r="C70" s="5"/>
      <c r="D70" s="1" t="s">
        <v>219</v>
      </c>
      <c r="E70" s="7" t="s">
        <v>202</v>
      </c>
      <c r="F70" s="594">
        <v>2.2204999999999999</v>
      </c>
      <c r="G70" s="594">
        <v>2.0199999999999999E-2</v>
      </c>
      <c r="H70" s="594">
        <v>2.1999999999999999E-2</v>
      </c>
      <c r="I70" s="594">
        <v>2.2625999999999999</v>
      </c>
      <c r="J70" s="589"/>
      <c r="K70" s="594">
        <v>0.45019999999999999</v>
      </c>
      <c r="L70" s="589"/>
      <c r="M70" s="594">
        <v>2.7128000000000001</v>
      </c>
      <c r="N70" s="8"/>
      <c r="O70" s="154" t="str">
        <f t="shared" ref="O70:R71" si="9">IF(ISBLANK($C70),"",$C70*F70)</f>
        <v/>
      </c>
      <c r="P70" s="154" t="str">
        <f t="shared" si="9"/>
        <v/>
      </c>
      <c r="Q70" s="154" t="str">
        <f t="shared" si="9"/>
        <v/>
      </c>
      <c r="R70" s="154" t="str">
        <f t="shared" si="9"/>
        <v/>
      </c>
      <c r="T70" s="154" t="str">
        <f>IF(ISBLANK($C70),"",$C70*K70)</f>
        <v/>
      </c>
      <c r="U70" s="8"/>
      <c r="V70" s="154" t="str">
        <f>IF(ISBLANK($C70),"",$C70*M70)</f>
        <v/>
      </c>
    </row>
    <row r="71" spans="1:22" customFormat="1">
      <c r="A71" s="383"/>
      <c r="B71" s="1" t="s">
        <v>334</v>
      </c>
      <c r="C71" s="5"/>
      <c r="D71" s="1" t="s">
        <v>219</v>
      </c>
      <c r="E71" s="7" t="s">
        <v>202</v>
      </c>
      <c r="F71" s="594">
        <v>2.5257999999999998</v>
      </c>
      <c r="G71" s="594">
        <v>1.2999999999999999E-3</v>
      </c>
      <c r="H71" s="594">
        <v>2.4899999999999999E-2</v>
      </c>
      <c r="I71" s="594">
        <v>2.5518999999999998</v>
      </c>
      <c r="J71" s="589"/>
      <c r="K71" s="594">
        <v>0.52610000000000001</v>
      </c>
      <c r="L71" s="589"/>
      <c r="M71" s="594">
        <v>3.0779999999999998</v>
      </c>
      <c r="N71" s="8"/>
      <c r="O71" s="154" t="str">
        <f t="shared" si="9"/>
        <v/>
      </c>
      <c r="P71" s="154" t="str">
        <f t="shared" si="9"/>
        <v/>
      </c>
      <c r="Q71" s="154" t="str">
        <f t="shared" si="9"/>
        <v/>
      </c>
      <c r="R71" s="154" t="str">
        <f t="shared" si="9"/>
        <v/>
      </c>
      <c r="T71" s="154" t="str">
        <f>IF(ISBLANK($C71),"",$C71*K71)</f>
        <v/>
      </c>
      <c r="U71" s="8"/>
      <c r="V71" s="154" t="str">
        <f>IF(ISBLANK($C71),"",$C71*M71)</f>
        <v/>
      </c>
    </row>
    <row r="72" spans="1:22" customFormat="1">
      <c r="A72" s="383"/>
      <c r="B72" s="385" t="s">
        <v>384</v>
      </c>
      <c r="C72" s="51"/>
      <c r="D72" s="52"/>
      <c r="E72" s="53"/>
      <c r="F72" s="591" t="s">
        <v>765</v>
      </c>
      <c r="G72" s="591"/>
      <c r="H72" s="591"/>
      <c r="I72" s="592"/>
      <c r="J72" s="589"/>
      <c r="K72" s="593" t="s">
        <v>765</v>
      </c>
      <c r="L72" s="589"/>
      <c r="M72" s="593" t="s">
        <v>765</v>
      </c>
      <c r="N72" s="8"/>
      <c r="O72" s="490" t="s">
        <v>765</v>
      </c>
      <c r="P72" s="491"/>
      <c r="Q72" s="491"/>
      <c r="R72" s="161"/>
      <c r="T72" s="62" t="s">
        <v>765</v>
      </c>
      <c r="U72" s="8"/>
      <c r="V72" s="62" t="s">
        <v>765</v>
      </c>
    </row>
    <row r="73" spans="1:22" customFormat="1">
      <c r="A73" s="383"/>
      <c r="B73" s="1" t="s">
        <v>816</v>
      </c>
      <c r="C73" s="5"/>
      <c r="D73" s="1" t="s">
        <v>219</v>
      </c>
      <c r="E73" s="7" t="s">
        <v>202</v>
      </c>
      <c r="F73" s="594">
        <v>2.5318999999999998</v>
      </c>
      <c r="G73" s="594">
        <v>5.4999999999999997E-3</v>
      </c>
      <c r="H73" s="594">
        <v>6.8999999999999999E-3</v>
      </c>
      <c r="I73" s="594">
        <v>2.5442999999999998</v>
      </c>
      <c r="J73" s="589"/>
      <c r="K73" s="594">
        <v>0.52710000000000001</v>
      </c>
      <c r="L73" s="589"/>
      <c r="M73" s="594">
        <v>3.0713999999999997</v>
      </c>
      <c r="N73" s="8"/>
      <c r="O73" s="154" t="str">
        <f t="shared" ref="O73:R77" si="10">IF(ISBLANK($C73),"",$C73*F73)</f>
        <v/>
      </c>
      <c r="P73" s="154" t="str">
        <f t="shared" si="10"/>
        <v/>
      </c>
      <c r="Q73" s="154" t="str">
        <f t="shared" si="10"/>
        <v/>
      </c>
      <c r="R73" s="154" t="str">
        <f t="shared" si="10"/>
        <v/>
      </c>
      <c r="T73" s="154" t="str">
        <f t="shared" ref="T73:T82" si="11">IF(ISBLANK($C73),"",$C73*K73)</f>
        <v/>
      </c>
      <c r="U73" s="8"/>
      <c r="V73" s="154" t="str">
        <f t="shared" ref="V73:V82" si="12">IF(ISBLANK($C73),"",$C73*M73)</f>
        <v/>
      </c>
    </row>
    <row r="74" spans="1:22" customFormat="1">
      <c r="A74" s="383"/>
      <c r="B74" s="1" t="s">
        <v>887</v>
      </c>
      <c r="C74" s="5"/>
      <c r="D74" s="1" t="s">
        <v>219</v>
      </c>
      <c r="E74" s="7" t="s">
        <v>202</v>
      </c>
      <c r="F74" s="594">
        <v>0.4757960555348042</v>
      </c>
      <c r="G74" s="594">
        <v>6.9504374286856647E-4</v>
      </c>
      <c r="H74" s="594">
        <v>2.8316596931682336E-4</v>
      </c>
      <c r="I74" s="594">
        <v>0.47677426524698957</v>
      </c>
      <c r="J74" s="589"/>
      <c r="K74" s="594">
        <v>7.3899999999999993E-2</v>
      </c>
      <c r="L74" s="589"/>
      <c r="M74" s="594">
        <v>0.55067426524698959</v>
      </c>
      <c r="N74" s="8"/>
      <c r="O74" s="154" t="str">
        <f t="shared" si="10"/>
        <v/>
      </c>
      <c r="P74" s="154" t="str">
        <f t="shared" si="10"/>
        <v/>
      </c>
      <c r="Q74" s="154" t="str">
        <f t="shared" si="10"/>
        <v/>
      </c>
      <c r="R74" s="154" t="str">
        <f t="shared" si="10"/>
        <v/>
      </c>
      <c r="S74" s="8"/>
      <c r="T74" s="154" t="str">
        <f t="shared" si="11"/>
        <v/>
      </c>
      <c r="U74" s="8"/>
      <c r="V74" s="154" t="str">
        <f t="shared" si="12"/>
        <v/>
      </c>
    </row>
    <row r="75" spans="1:22" customFormat="1">
      <c r="A75" s="383"/>
      <c r="B75" s="745" t="s">
        <v>1573</v>
      </c>
      <c r="C75" s="5"/>
      <c r="D75" s="1" t="s">
        <v>219</v>
      </c>
      <c r="E75" s="7" t="s">
        <v>202</v>
      </c>
      <c r="F75" s="594">
        <v>2.5636000000000001</v>
      </c>
      <c r="G75" s="594">
        <v>8.9999999999999998E-4</v>
      </c>
      <c r="H75" s="594">
        <v>1.9E-2</v>
      </c>
      <c r="I75" s="594">
        <v>2.5834999999999999</v>
      </c>
      <c r="J75" s="589"/>
      <c r="K75" s="594">
        <v>0.5837</v>
      </c>
      <c r="L75" s="589"/>
      <c r="M75" s="594">
        <v>3.1671999999999998</v>
      </c>
      <c r="N75" s="534"/>
      <c r="O75" s="154" t="str">
        <f>IF(ISBLANK($C75),"",$C75*F75)</f>
        <v/>
      </c>
      <c r="P75" s="154" t="str">
        <f>IF(ISBLANK($C75),"",$C75*G75)</f>
        <v/>
      </c>
      <c r="Q75" s="154" t="str">
        <f>IF(ISBLANK($C75),"",$C75*H75)</f>
        <v/>
      </c>
      <c r="R75" s="154" t="str">
        <f>IF(ISBLANK($C75),"",$C75*I75)</f>
        <v/>
      </c>
      <c r="T75" s="154" t="str">
        <f>IF(ISBLANK($C75),"",$C75*K75)</f>
        <v/>
      </c>
      <c r="U75" s="534"/>
      <c r="V75" s="154" t="str">
        <f>IF(ISBLANK($C75),"",$C75*M75)</f>
        <v/>
      </c>
    </row>
    <row r="76" spans="1:22" customFormat="1">
      <c r="A76" s="383"/>
      <c r="B76" s="744" t="s">
        <v>1577</v>
      </c>
      <c r="C76" s="5"/>
      <c r="D76" s="1" t="s">
        <v>219</v>
      </c>
      <c r="E76" s="7" t="s">
        <v>202</v>
      </c>
      <c r="F76" s="594">
        <v>2.6568999999999998</v>
      </c>
      <c r="G76" s="594">
        <v>8.9999999999999998E-4</v>
      </c>
      <c r="H76" s="594">
        <v>1.9099999999999999E-2</v>
      </c>
      <c r="I76" s="594">
        <v>2.6768999999999998</v>
      </c>
      <c r="J76" s="589"/>
      <c r="K76" s="594">
        <v>0.56440000000000001</v>
      </c>
      <c r="L76" s="589"/>
      <c r="M76" s="594">
        <v>3.2412999999999998</v>
      </c>
      <c r="N76" s="8"/>
      <c r="O76" s="154" t="str">
        <f t="shared" si="10"/>
        <v/>
      </c>
      <c r="P76" s="154" t="str">
        <f t="shared" si="10"/>
        <v/>
      </c>
      <c r="Q76" s="154" t="str">
        <f t="shared" si="10"/>
        <v/>
      </c>
      <c r="R76" s="154" t="str">
        <f t="shared" si="10"/>
        <v/>
      </c>
      <c r="T76" s="154" t="str">
        <f t="shared" si="11"/>
        <v/>
      </c>
      <c r="U76" s="8"/>
      <c r="V76" s="154" t="str">
        <f t="shared" si="12"/>
        <v/>
      </c>
    </row>
    <row r="77" spans="1:22" customFormat="1">
      <c r="A77" s="383"/>
      <c r="B77" s="744" t="s">
        <v>891</v>
      </c>
      <c r="C77" s="5"/>
      <c r="D77" s="1" t="s">
        <v>219</v>
      </c>
      <c r="E77" s="7" t="s">
        <v>202</v>
      </c>
      <c r="F77" s="594">
        <v>2.7595000000000001</v>
      </c>
      <c r="G77" s="594">
        <v>3.0000000000000001E-3</v>
      </c>
      <c r="H77" s="594">
        <v>0.25869999999999999</v>
      </c>
      <c r="I77" s="594">
        <v>3.0213000000000001</v>
      </c>
      <c r="J77" s="589"/>
      <c r="K77" s="594">
        <v>0.58150000000000002</v>
      </c>
      <c r="L77" s="589"/>
      <c r="M77" s="594">
        <v>3.6028000000000002</v>
      </c>
      <c r="N77" s="8"/>
      <c r="O77" s="154" t="str">
        <f t="shared" si="10"/>
        <v/>
      </c>
      <c r="P77" s="154" t="str">
        <f t="shared" si="10"/>
        <v/>
      </c>
      <c r="Q77" s="154" t="str">
        <f t="shared" si="10"/>
        <v/>
      </c>
      <c r="R77" s="154" t="str">
        <f t="shared" si="10"/>
        <v/>
      </c>
      <c r="T77" s="154" t="str">
        <f t="shared" si="11"/>
        <v/>
      </c>
      <c r="U77" s="8"/>
      <c r="V77" s="154" t="str">
        <f t="shared" si="12"/>
        <v/>
      </c>
    </row>
    <row r="78" spans="1:22" customFormat="1">
      <c r="A78" s="383"/>
      <c r="B78" s="744" t="s">
        <v>892</v>
      </c>
      <c r="C78" s="5"/>
      <c r="D78" s="1" t="s">
        <v>219</v>
      </c>
      <c r="E78" s="7" t="s">
        <v>202</v>
      </c>
      <c r="F78" s="594">
        <v>1.230241901835305</v>
      </c>
      <c r="G78" s="594">
        <v>1.7971396066414132E-3</v>
      </c>
      <c r="H78" s="594">
        <v>7.3216798789094606E-4</v>
      </c>
      <c r="I78" s="594">
        <v>1.2327712094298373</v>
      </c>
      <c r="J78" s="589"/>
      <c r="K78" s="594">
        <v>0.43190000000000001</v>
      </c>
      <c r="L78" s="589"/>
      <c r="M78" s="594">
        <v>1.6646712094298373</v>
      </c>
      <c r="N78" s="8"/>
      <c r="O78" s="154" t="str">
        <f>IF(ISBLANK($C78),"",$C78*F78)</f>
        <v/>
      </c>
      <c r="P78" s="154" t="str">
        <f>IF(ISBLANK($C78),"",$C78*G78)</f>
        <v/>
      </c>
      <c r="Q78" s="154" t="str">
        <f>IF(ISBLANK($C78),"",$C78*H78)</f>
        <v/>
      </c>
      <c r="R78" s="154" t="str">
        <f>IF(ISBLANK($C78),"",$C78*I78)</f>
        <v/>
      </c>
      <c r="T78" s="154" t="str">
        <f>IF(ISBLANK($C78),"",$C78*K78)</f>
        <v/>
      </c>
      <c r="U78" s="534"/>
      <c r="V78" s="154" t="str">
        <f>IF(ISBLANK($C78),"",$C78*M78)</f>
        <v/>
      </c>
    </row>
    <row r="79" spans="1:22" customFormat="1">
      <c r="A79" s="383"/>
      <c r="B79" s="744" t="s">
        <v>210</v>
      </c>
      <c r="C79" s="5"/>
      <c r="D79" s="1" t="s">
        <v>219</v>
      </c>
      <c r="E79" s="7" t="s">
        <v>202</v>
      </c>
      <c r="F79" s="594">
        <v>1.5301</v>
      </c>
      <c r="G79" s="594">
        <v>6.9999999999999999E-4</v>
      </c>
      <c r="H79" s="594">
        <v>1.8E-3</v>
      </c>
      <c r="I79" s="594">
        <v>1.5326</v>
      </c>
      <c r="J79" s="589"/>
      <c r="K79" s="594">
        <v>0.1918</v>
      </c>
      <c r="L79" s="589"/>
      <c r="M79" s="594">
        <v>1.7243999999999999</v>
      </c>
      <c r="N79" s="8"/>
      <c r="O79" s="154" t="str">
        <f t="shared" ref="O79:R82" si="13">IF(ISBLANK($C79),"",$C79*F79)</f>
        <v/>
      </c>
      <c r="P79" s="154" t="str">
        <f t="shared" si="13"/>
        <v/>
      </c>
      <c r="Q79" s="154" t="str">
        <f t="shared" si="13"/>
        <v/>
      </c>
      <c r="R79" s="154" t="str">
        <f t="shared" si="13"/>
        <v/>
      </c>
      <c r="T79" s="154" t="str">
        <f t="shared" si="11"/>
        <v/>
      </c>
      <c r="U79" s="8"/>
      <c r="V79" s="154" t="str">
        <f t="shared" si="12"/>
        <v/>
      </c>
    </row>
    <row r="80" spans="1:22" customFormat="1">
      <c r="A80" s="383"/>
      <c r="B80" s="744" t="s">
        <v>205</v>
      </c>
      <c r="C80" s="5"/>
      <c r="D80" s="1" t="s">
        <v>386</v>
      </c>
      <c r="E80" s="7" t="s">
        <v>202</v>
      </c>
      <c r="F80" s="594">
        <v>2.028</v>
      </c>
      <c r="G80" s="594">
        <v>3.0000000000000001E-3</v>
      </c>
      <c r="H80" s="594">
        <v>1.1999999999999999E-3</v>
      </c>
      <c r="I80" s="594">
        <v>2.0322</v>
      </c>
      <c r="J80" s="589"/>
      <c r="K80" s="594">
        <v>0.21</v>
      </c>
      <c r="L80" s="589"/>
      <c r="M80" s="594">
        <v>2.2422</v>
      </c>
      <c r="N80" s="8"/>
      <c r="O80" s="154" t="str">
        <f t="shared" si="13"/>
        <v/>
      </c>
      <c r="P80" s="154" t="str">
        <f t="shared" si="13"/>
        <v/>
      </c>
      <c r="Q80" s="154" t="str">
        <f t="shared" si="13"/>
        <v/>
      </c>
      <c r="R80" s="154" t="str">
        <f t="shared" si="13"/>
        <v/>
      </c>
      <c r="T80" s="154" t="str">
        <f t="shared" si="11"/>
        <v/>
      </c>
      <c r="U80" s="8"/>
      <c r="V80" s="154" t="str">
        <f t="shared" si="12"/>
        <v/>
      </c>
    </row>
    <row r="81" spans="1:22" customFormat="1">
      <c r="A81" s="383"/>
      <c r="B81" s="747" t="s">
        <v>1572</v>
      </c>
      <c r="C81" s="5"/>
      <c r="D81" s="1" t="s">
        <v>219</v>
      </c>
      <c r="E81" s="7" t="s">
        <v>202</v>
      </c>
      <c r="F81" s="594">
        <v>2.2332000000000001</v>
      </c>
      <c r="G81" s="594">
        <v>3.3E-3</v>
      </c>
      <c r="H81" s="594">
        <v>5.7999999999999996E-3</v>
      </c>
      <c r="I81" s="594">
        <v>2.2423000000000002</v>
      </c>
      <c r="J81" s="589"/>
      <c r="K81" s="594">
        <v>0.47499999999999998</v>
      </c>
      <c r="L81" s="589"/>
      <c r="M81" s="594">
        <v>2.7173000000000003</v>
      </c>
      <c r="N81" s="534"/>
      <c r="O81" s="154" t="str">
        <f>IF(ISBLANK($C81),"",$C81*F81)</f>
        <v/>
      </c>
      <c r="P81" s="154" t="str">
        <f>IF(ISBLANK($C81),"",$C81*G81)</f>
        <v/>
      </c>
      <c r="Q81" s="154" t="str">
        <f>IF(ISBLANK($C81),"",$C81*H81)</f>
        <v/>
      </c>
      <c r="R81" s="154" t="str">
        <f>IF(ISBLANK($C81),"",$C81*I81)</f>
        <v/>
      </c>
      <c r="T81" s="154" t="str">
        <f>IF(ISBLANK($C81),"",$C81*K81)</f>
        <v/>
      </c>
      <c r="U81" s="534"/>
      <c r="V81" s="154" t="str">
        <f>IF(ISBLANK($C81),"",$C81*M81)</f>
        <v/>
      </c>
    </row>
    <row r="82" spans="1:22" customFormat="1">
      <c r="A82" s="383"/>
      <c r="B82" s="744" t="s">
        <v>1576</v>
      </c>
      <c r="C82" s="5"/>
      <c r="D82" s="1" t="s">
        <v>219</v>
      </c>
      <c r="E82" s="7" t="s">
        <v>202</v>
      </c>
      <c r="F82" s="594">
        <v>2.3050999999999999</v>
      </c>
      <c r="G82" s="594">
        <v>3.3E-3</v>
      </c>
      <c r="H82" s="594">
        <v>5.8999999999999999E-3</v>
      </c>
      <c r="I82" s="594">
        <v>2.3144</v>
      </c>
      <c r="J82" s="589"/>
      <c r="K82" s="594">
        <v>0.46379999999999999</v>
      </c>
      <c r="L82" s="589"/>
      <c r="M82" s="594">
        <v>2.7782</v>
      </c>
      <c r="N82" s="8"/>
      <c r="O82" s="154" t="str">
        <f t="shared" si="13"/>
        <v/>
      </c>
      <c r="P82" s="154" t="str">
        <f t="shared" si="13"/>
        <v/>
      </c>
      <c r="Q82" s="154" t="str">
        <f t="shared" si="13"/>
        <v/>
      </c>
      <c r="R82" s="154" t="str">
        <f t="shared" si="13"/>
        <v/>
      </c>
      <c r="T82" s="154" t="str">
        <f t="shared" si="11"/>
        <v/>
      </c>
      <c r="U82" s="8"/>
      <c r="V82" s="154" t="str">
        <f t="shared" si="12"/>
        <v/>
      </c>
    </row>
    <row r="83" spans="1:22" customFormat="1">
      <c r="A83" s="383"/>
      <c r="B83" s="385" t="s">
        <v>385</v>
      </c>
      <c r="C83" s="51"/>
      <c r="D83" s="52"/>
      <c r="E83" s="53"/>
      <c r="F83" s="52" t="s">
        <v>765</v>
      </c>
      <c r="G83" s="52"/>
      <c r="H83" s="52"/>
      <c r="I83" s="489"/>
      <c r="J83" s="8"/>
      <c r="K83" s="62" t="s">
        <v>765</v>
      </c>
      <c r="L83" s="8"/>
      <c r="M83" s="62" t="s">
        <v>765</v>
      </c>
      <c r="N83" s="8"/>
      <c r="O83" s="490" t="s">
        <v>765</v>
      </c>
      <c r="P83" s="491"/>
      <c r="Q83" s="491"/>
      <c r="R83" s="161"/>
      <c r="T83" s="62" t="s">
        <v>765</v>
      </c>
      <c r="U83" s="8"/>
      <c r="V83" s="62" t="s">
        <v>765</v>
      </c>
    </row>
    <row r="84" spans="1:22" customFormat="1">
      <c r="A84" s="383"/>
      <c r="B84" s="4" t="s">
        <v>222</v>
      </c>
      <c r="C84" s="6"/>
      <c r="D84" s="3"/>
      <c r="E84" s="21"/>
      <c r="F84" s="94"/>
      <c r="G84" s="6"/>
      <c r="H84" s="6"/>
      <c r="I84" s="6"/>
      <c r="J84" s="8"/>
      <c r="K84" s="6"/>
      <c r="L84" s="8"/>
      <c r="M84" s="6"/>
      <c r="N84" s="8"/>
      <c r="O84" s="156">
        <f>SUM(O70:O82)</f>
        <v>0</v>
      </c>
      <c r="P84" s="156">
        <f>SUM(P70:P82)</f>
        <v>0</v>
      </c>
      <c r="Q84" s="156">
        <f>SUM(Q70:Q82)</f>
        <v>0</v>
      </c>
      <c r="R84" s="156">
        <f>SUM(R70:R82)</f>
        <v>0</v>
      </c>
      <c r="T84" s="156">
        <f>SUM(T70:T82)</f>
        <v>0</v>
      </c>
      <c r="U84" s="8"/>
      <c r="V84" s="156">
        <f>SUM(V70:V82)</f>
        <v>0</v>
      </c>
    </row>
    <row r="85" spans="1:22" customFormat="1">
      <c r="A85" s="383"/>
      <c r="K85" s="8"/>
      <c r="M85" s="8"/>
      <c r="T85" s="8"/>
      <c r="U85" s="8"/>
      <c r="V85" s="8"/>
    </row>
    <row r="86" spans="1:22" customFormat="1">
      <c r="A86" s="383" t="s">
        <v>745</v>
      </c>
      <c r="F86" s="1094" t="s">
        <v>747</v>
      </c>
      <c r="G86" s="1095"/>
      <c r="H86" s="1095"/>
      <c r="I86" s="1096"/>
      <c r="K86" s="388" t="s">
        <v>749</v>
      </c>
      <c r="M86" s="389" t="s">
        <v>750</v>
      </c>
      <c r="O86" s="1094" t="s">
        <v>747</v>
      </c>
      <c r="P86" s="1095"/>
      <c r="Q86" s="1095"/>
      <c r="R86" s="1096"/>
      <c r="S86" s="391"/>
      <c r="T86" s="388" t="s">
        <v>749</v>
      </c>
      <c r="U86" s="8"/>
      <c r="V86" s="389" t="s">
        <v>750</v>
      </c>
    </row>
    <row r="87" spans="1:22" customFormat="1">
      <c r="A87" s="383"/>
      <c r="B87" s="1103" t="s">
        <v>895</v>
      </c>
      <c r="C87" s="1104"/>
      <c r="D87" s="1104"/>
      <c r="E87" s="92"/>
      <c r="F87" s="92" t="s">
        <v>844</v>
      </c>
      <c r="G87" s="92" t="s">
        <v>846</v>
      </c>
      <c r="H87" s="92" t="s">
        <v>847</v>
      </c>
      <c r="I87" s="102" t="s">
        <v>764</v>
      </c>
      <c r="J87" s="8"/>
      <c r="K87" s="102" t="s">
        <v>762</v>
      </c>
      <c r="L87" s="8"/>
      <c r="M87" s="102" t="s">
        <v>763</v>
      </c>
      <c r="N87" s="8"/>
      <c r="O87" s="92" t="s">
        <v>844</v>
      </c>
      <c r="P87" s="92" t="s">
        <v>846</v>
      </c>
      <c r="Q87" s="92" t="s">
        <v>847</v>
      </c>
      <c r="R87" s="92" t="s">
        <v>764</v>
      </c>
      <c r="T87" s="102" t="s">
        <v>762</v>
      </c>
      <c r="U87" s="8"/>
      <c r="V87" s="92" t="s">
        <v>763</v>
      </c>
    </row>
    <row r="88" spans="1:22" customFormat="1" ht="24">
      <c r="A88" s="383"/>
      <c r="B88" s="2" t="s">
        <v>199</v>
      </c>
      <c r="C88" s="2" t="s">
        <v>200</v>
      </c>
      <c r="D88" s="2" t="s">
        <v>201</v>
      </c>
      <c r="E88" s="20" t="s">
        <v>202</v>
      </c>
      <c r="F88" s="2" t="s">
        <v>203</v>
      </c>
      <c r="G88" s="384" t="s">
        <v>768</v>
      </c>
      <c r="H88" s="384" t="s">
        <v>768</v>
      </c>
      <c r="I88" s="384" t="s">
        <v>768</v>
      </c>
      <c r="J88" s="8"/>
      <c r="K88" s="384" t="s">
        <v>768</v>
      </c>
      <c r="L88" s="8"/>
      <c r="M88" s="384" t="s">
        <v>768</v>
      </c>
      <c r="N88" s="8"/>
      <c r="O88" s="2" t="s">
        <v>204</v>
      </c>
      <c r="P88" s="384" t="s">
        <v>767</v>
      </c>
      <c r="Q88" s="384" t="s">
        <v>767</v>
      </c>
      <c r="R88" s="384" t="s">
        <v>767</v>
      </c>
      <c r="T88" s="384" t="s">
        <v>767</v>
      </c>
      <c r="U88" s="8"/>
      <c r="V88" s="384" t="s">
        <v>767</v>
      </c>
    </row>
    <row r="89" spans="1:22" customFormat="1">
      <c r="A89" s="383"/>
      <c r="B89" s="1" t="s">
        <v>211</v>
      </c>
      <c r="C89" s="5"/>
      <c r="D89" s="1" t="s">
        <v>216</v>
      </c>
      <c r="E89" s="7" t="s">
        <v>202</v>
      </c>
      <c r="F89" s="601">
        <v>0.23785000000000001</v>
      </c>
      <c r="G89" s="601">
        <v>2.1700000000000001E-3</v>
      </c>
      <c r="H89" s="601">
        <v>2.3500000000000001E-3</v>
      </c>
      <c r="I89" s="601">
        <v>0.24237</v>
      </c>
      <c r="J89" s="589"/>
      <c r="K89" s="601">
        <v>4.8219999999999999E-2</v>
      </c>
      <c r="L89" s="589"/>
      <c r="M89" s="601">
        <v>0.29059000000000001</v>
      </c>
      <c r="N89" s="8"/>
      <c r="O89" s="154" t="str">
        <f t="shared" ref="O89:R90" si="14">IF(ISBLANK($C89),"",$C89*F89)</f>
        <v/>
      </c>
      <c r="P89" s="154" t="str">
        <f t="shared" si="14"/>
        <v/>
      </c>
      <c r="Q89" s="154" t="str">
        <f t="shared" si="14"/>
        <v/>
      </c>
      <c r="R89" s="154" t="str">
        <f t="shared" si="14"/>
        <v/>
      </c>
      <c r="T89" s="154" t="str">
        <f>IF(ISBLANK($C89),"",$C89*K89)</f>
        <v/>
      </c>
      <c r="U89" s="8"/>
      <c r="V89" s="154" t="str">
        <f>IF(ISBLANK($C89),"",$C89*M89)</f>
        <v/>
      </c>
    </row>
    <row r="90" spans="1:22" customFormat="1">
      <c r="A90" s="383"/>
      <c r="B90" s="1" t="s">
        <v>334</v>
      </c>
      <c r="C90" s="5"/>
      <c r="D90" s="1" t="s">
        <v>216</v>
      </c>
      <c r="E90" s="7" t="s">
        <v>202</v>
      </c>
      <c r="F90" s="601">
        <v>0.24548</v>
      </c>
      <c r="G90" s="601">
        <v>1.2E-4</v>
      </c>
      <c r="H90" s="601">
        <v>2.4199999999999998E-3</v>
      </c>
      <c r="I90" s="601">
        <v>0.24801999999999999</v>
      </c>
      <c r="J90" s="589"/>
      <c r="K90" s="601">
        <v>5.1130000000000002E-2</v>
      </c>
      <c r="L90" s="589"/>
      <c r="M90" s="601">
        <v>0.29914999999999997</v>
      </c>
      <c r="N90" s="8"/>
      <c r="O90" s="154" t="str">
        <f t="shared" si="14"/>
        <v/>
      </c>
      <c r="P90" s="154" t="str">
        <f t="shared" si="14"/>
        <v/>
      </c>
      <c r="Q90" s="154" t="str">
        <f t="shared" si="14"/>
        <v/>
      </c>
      <c r="R90" s="154" t="str">
        <f t="shared" si="14"/>
        <v/>
      </c>
      <c r="T90" s="154" t="str">
        <f>IF(ISBLANK($C90),"",$C90*K90)</f>
        <v/>
      </c>
      <c r="U90" s="8"/>
      <c r="V90" s="154" t="str">
        <f>IF(ISBLANK($C90),"",$C90*M90)</f>
        <v/>
      </c>
    </row>
    <row r="91" spans="1:22" customFormat="1">
      <c r="A91" s="383"/>
      <c r="B91" s="385" t="s">
        <v>384</v>
      </c>
      <c r="C91" s="51"/>
      <c r="D91" s="52"/>
      <c r="E91" s="53"/>
      <c r="F91" s="591" t="s">
        <v>765</v>
      </c>
      <c r="G91" s="591"/>
      <c r="H91" s="591"/>
      <c r="I91" s="592"/>
      <c r="J91" s="589"/>
      <c r="K91" s="593" t="s">
        <v>765</v>
      </c>
      <c r="L91" s="589"/>
      <c r="M91" s="593" t="s">
        <v>765</v>
      </c>
      <c r="N91" s="8"/>
      <c r="O91" s="490" t="s">
        <v>765</v>
      </c>
      <c r="P91" s="491"/>
      <c r="Q91" s="491"/>
      <c r="R91" s="161"/>
      <c r="T91" s="62" t="s">
        <v>765</v>
      </c>
      <c r="U91" s="8"/>
      <c r="V91" s="62" t="s">
        <v>765</v>
      </c>
    </row>
    <row r="92" spans="1:22" customFormat="1">
      <c r="A92" s="383"/>
      <c r="B92" s="1" t="s">
        <v>816</v>
      </c>
      <c r="C92" s="5"/>
      <c r="D92" s="1" t="s">
        <v>216</v>
      </c>
      <c r="E92" s="7" t="s">
        <v>202</v>
      </c>
      <c r="F92" s="601">
        <v>0.24562</v>
      </c>
      <c r="G92" s="601">
        <v>5.2999999999999998E-4</v>
      </c>
      <c r="H92" s="601">
        <v>6.7000000000000002E-4</v>
      </c>
      <c r="I92" s="601">
        <v>0.24682000000000001</v>
      </c>
      <c r="J92" s="589"/>
      <c r="K92" s="601">
        <v>5.1130000000000002E-2</v>
      </c>
      <c r="L92" s="589"/>
      <c r="M92" s="601">
        <v>0.29794999999999999</v>
      </c>
      <c r="N92" s="8"/>
      <c r="O92" s="154" t="str">
        <f t="shared" ref="O92:O99" si="15">IF(ISBLANK($C92),"",$C92*F92)</f>
        <v/>
      </c>
      <c r="P92" s="154" t="str">
        <f t="shared" ref="P92:R99" si="16">IF(ISBLANK($C92),"",$C92*G92)</f>
        <v/>
      </c>
      <c r="Q92" s="154" t="str">
        <f t="shared" si="16"/>
        <v/>
      </c>
      <c r="R92" s="154" t="str">
        <f t="shared" si="16"/>
        <v/>
      </c>
      <c r="T92" s="154" t="str">
        <f t="shared" ref="T92:T99" si="17">IF(ISBLANK($C92),"",$C92*K92)</f>
        <v/>
      </c>
      <c r="U92" s="8"/>
      <c r="V92" s="154" t="str">
        <f t="shared" ref="V92:V99" si="18">IF(ISBLANK($C92),"",$C92*M92)</f>
        <v/>
      </c>
    </row>
    <row r="93" spans="1:22" customFormat="1">
      <c r="A93" s="383"/>
      <c r="B93" s="1" t="s">
        <v>887</v>
      </c>
      <c r="C93" s="5"/>
      <c r="D93" s="1" t="s">
        <v>216</v>
      </c>
      <c r="E93" s="7" t="s">
        <v>202</v>
      </c>
      <c r="F93" s="601">
        <v>0.18482999999999999</v>
      </c>
      <c r="G93" s="601">
        <v>2.7E-4</v>
      </c>
      <c r="H93" s="601">
        <v>1.1E-4</v>
      </c>
      <c r="I93" s="601">
        <v>0.18521000000000001</v>
      </c>
      <c r="J93" s="589"/>
      <c r="K93" s="601">
        <v>2.8709999999999999E-2</v>
      </c>
      <c r="L93" s="589"/>
      <c r="M93" s="601">
        <v>0.21392</v>
      </c>
      <c r="N93" s="8"/>
      <c r="O93" s="154" t="str">
        <f t="shared" si="15"/>
        <v/>
      </c>
      <c r="P93" s="154" t="str">
        <f t="shared" si="16"/>
        <v/>
      </c>
      <c r="Q93" s="154" t="str">
        <f t="shared" si="16"/>
        <v/>
      </c>
      <c r="R93" s="154" t="str">
        <f t="shared" si="16"/>
        <v/>
      </c>
      <c r="S93" s="8"/>
      <c r="T93" s="154" t="str">
        <f t="shared" si="17"/>
        <v/>
      </c>
      <c r="U93" s="8"/>
      <c r="V93" s="154" t="str">
        <f t="shared" si="18"/>
        <v/>
      </c>
    </row>
    <row r="94" spans="1:22" customFormat="1">
      <c r="A94" s="383"/>
      <c r="B94" s="1" t="s">
        <v>888</v>
      </c>
      <c r="C94" s="5"/>
      <c r="D94" s="1" t="s">
        <v>216</v>
      </c>
      <c r="E94" s="7" t="s">
        <v>202</v>
      </c>
      <c r="F94" s="601">
        <v>0.28521000000000002</v>
      </c>
      <c r="G94" s="601">
        <v>2.1000000000000001E-4</v>
      </c>
      <c r="H94" s="601">
        <v>5.7499999999999999E-3</v>
      </c>
      <c r="I94" s="601">
        <v>0.29116999999999998</v>
      </c>
      <c r="J94" s="589"/>
      <c r="K94" s="601">
        <v>5.3400000000000003E-2</v>
      </c>
      <c r="L94" s="589"/>
      <c r="M94" s="601">
        <v>0.34456999999999999</v>
      </c>
      <c r="N94" s="8"/>
      <c r="O94" s="154" t="str">
        <f t="shared" si="15"/>
        <v/>
      </c>
      <c r="P94" s="154" t="str">
        <f t="shared" si="16"/>
        <v/>
      </c>
      <c r="Q94" s="154" t="str">
        <f t="shared" si="16"/>
        <v/>
      </c>
      <c r="R94" s="154" t="str">
        <f t="shared" si="16"/>
        <v/>
      </c>
      <c r="T94" s="154" t="str">
        <f t="shared" si="17"/>
        <v/>
      </c>
      <c r="U94" s="8"/>
      <c r="V94" s="154" t="str">
        <f t="shared" si="18"/>
        <v/>
      </c>
    </row>
    <row r="95" spans="1:22" customFormat="1">
      <c r="A95" s="383"/>
      <c r="B95" s="1" t="s">
        <v>889</v>
      </c>
      <c r="C95" s="5"/>
      <c r="D95" s="1" t="s">
        <v>216</v>
      </c>
      <c r="E95" s="7" t="s">
        <v>202</v>
      </c>
      <c r="F95" s="601">
        <v>0.3236</v>
      </c>
      <c r="G95" s="601">
        <v>6.0000000000000002E-5</v>
      </c>
      <c r="H95" s="601">
        <v>2.82E-3</v>
      </c>
      <c r="I95" s="601">
        <v>0.32647999999999999</v>
      </c>
      <c r="J95" s="589"/>
      <c r="K95" s="601">
        <v>5.3400000000000003E-2</v>
      </c>
      <c r="L95" s="589"/>
      <c r="M95" s="601">
        <v>0.37988</v>
      </c>
      <c r="N95" s="25"/>
      <c r="O95" s="154" t="str">
        <f t="shared" si="15"/>
        <v/>
      </c>
      <c r="P95" s="154" t="str">
        <f t="shared" si="16"/>
        <v/>
      </c>
      <c r="Q95" s="154" t="str">
        <f t="shared" si="16"/>
        <v/>
      </c>
      <c r="R95" s="154" t="str">
        <f t="shared" si="16"/>
        <v/>
      </c>
      <c r="T95" s="154" t="str">
        <f t="shared" si="17"/>
        <v/>
      </c>
      <c r="U95" s="25"/>
      <c r="V95" s="154" t="str">
        <f t="shared" si="18"/>
        <v/>
      </c>
    </row>
    <row r="96" spans="1:22" customFormat="1">
      <c r="A96" s="383"/>
      <c r="B96" s="1" t="s">
        <v>890</v>
      </c>
      <c r="C96" s="5"/>
      <c r="D96" s="1" t="s">
        <v>216</v>
      </c>
      <c r="E96" s="7" t="s">
        <v>202</v>
      </c>
      <c r="F96" s="601">
        <v>0.29582000000000003</v>
      </c>
      <c r="G96" s="601">
        <v>3.9829999999999997E-2</v>
      </c>
      <c r="H96" s="601">
        <v>4.5599999999999998E-3</v>
      </c>
      <c r="I96" s="601">
        <v>0.34021000000000001</v>
      </c>
      <c r="J96" s="589"/>
      <c r="K96" s="601">
        <v>5.3400000000000003E-2</v>
      </c>
      <c r="L96" s="589"/>
      <c r="M96" s="601">
        <v>0.39361000000000002</v>
      </c>
      <c r="N96" s="25"/>
      <c r="O96" s="154" t="str">
        <f t="shared" si="15"/>
        <v/>
      </c>
      <c r="P96" s="154" t="str">
        <f t="shared" si="16"/>
        <v/>
      </c>
      <c r="Q96" s="154" t="str">
        <f t="shared" si="16"/>
        <v/>
      </c>
      <c r="R96" s="154" t="str">
        <f t="shared" si="16"/>
        <v/>
      </c>
      <c r="T96" s="154" t="str">
        <f t="shared" si="17"/>
        <v/>
      </c>
      <c r="U96" s="25"/>
      <c r="V96" s="154" t="str">
        <f t="shared" si="18"/>
        <v/>
      </c>
    </row>
    <row r="97" spans="1:22" customFormat="1">
      <c r="A97" s="383"/>
      <c r="B97" s="1" t="s">
        <v>220</v>
      </c>
      <c r="C97" s="5"/>
      <c r="D97" s="1" t="s">
        <v>216</v>
      </c>
      <c r="E97" s="7" t="s">
        <v>202</v>
      </c>
      <c r="F97" s="601">
        <v>0.36889</v>
      </c>
      <c r="G97" s="601">
        <v>3.2799999999999999E-3</v>
      </c>
      <c r="H97" s="601">
        <v>8.3300000000000006E-3</v>
      </c>
      <c r="I97" s="601">
        <v>0.38051000000000001</v>
      </c>
      <c r="J97" s="589"/>
      <c r="K97" s="601">
        <v>5.3400000000000003E-2</v>
      </c>
      <c r="L97" s="589"/>
      <c r="M97" s="601">
        <v>0.43391000000000002</v>
      </c>
      <c r="N97" s="8"/>
      <c r="O97" s="154" t="str">
        <f t="shared" si="15"/>
        <v/>
      </c>
      <c r="P97" s="154" t="str">
        <f t="shared" si="16"/>
        <v/>
      </c>
      <c r="Q97" s="154" t="str">
        <f t="shared" si="16"/>
        <v/>
      </c>
      <c r="R97" s="154" t="str">
        <f t="shared" si="16"/>
        <v/>
      </c>
      <c r="T97" s="154" t="str">
        <f t="shared" si="17"/>
        <v/>
      </c>
      <c r="U97" s="8"/>
      <c r="V97" s="154" t="str">
        <f t="shared" si="18"/>
        <v/>
      </c>
    </row>
    <row r="98" spans="1:22" customFormat="1">
      <c r="A98" s="383"/>
      <c r="B98" s="745" t="s">
        <v>1573</v>
      </c>
      <c r="C98" s="5"/>
      <c r="D98" s="1" t="s">
        <v>216</v>
      </c>
      <c r="E98" s="7" t="s">
        <v>202</v>
      </c>
      <c r="F98" s="601">
        <v>0.24349999999999999</v>
      </c>
      <c r="G98" s="601">
        <v>1E-4</v>
      </c>
      <c r="H98" s="601">
        <v>1.8E-3</v>
      </c>
      <c r="I98" s="601">
        <v>0.24540000000000001</v>
      </c>
      <c r="J98" s="589"/>
      <c r="K98" s="601">
        <v>5.5300000000000002E-2</v>
      </c>
      <c r="L98" s="589"/>
      <c r="M98" s="601">
        <v>0.30070000000000002</v>
      </c>
      <c r="N98" s="534"/>
      <c r="O98" s="154" t="str">
        <f>IF(ISBLANK($C98),"",$C98*F98)</f>
        <v/>
      </c>
      <c r="P98" s="154" t="str">
        <f>IF(ISBLANK($C98),"",$C98*G98)</f>
        <v/>
      </c>
      <c r="Q98" s="154" t="str">
        <f>IF(ISBLANK($C98),"",$C98*H98)</f>
        <v/>
      </c>
      <c r="R98" s="154" t="str">
        <f>IF(ISBLANK($C98),"",$C98*I98)</f>
        <v/>
      </c>
      <c r="T98" s="154" t="str">
        <f>IF(ISBLANK($C98),"",$C98*K98)</f>
        <v/>
      </c>
      <c r="U98" s="534"/>
      <c r="V98" s="154" t="str">
        <f>IF(ISBLANK($C98),"",$C98*M98)</f>
        <v/>
      </c>
    </row>
    <row r="99" spans="1:22" customFormat="1">
      <c r="A99" s="383"/>
      <c r="B99" s="744" t="s">
        <v>1577</v>
      </c>
      <c r="C99" s="5"/>
      <c r="D99" s="1" t="s">
        <v>216</v>
      </c>
      <c r="E99" s="7" t="s">
        <v>202</v>
      </c>
      <c r="F99" s="601">
        <v>0.25167</v>
      </c>
      <c r="G99" s="601">
        <v>9.0000000000000006E-5</v>
      </c>
      <c r="H99" s="601">
        <v>1.81E-3</v>
      </c>
      <c r="I99" s="601">
        <v>0.25357000000000002</v>
      </c>
      <c r="J99" s="589"/>
      <c r="K99" s="601">
        <v>5.3469999999999997E-2</v>
      </c>
      <c r="L99" s="589"/>
      <c r="M99" s="601">
        <v>0.30704000000000004</v>
      </c>
      <c r="N99" s="8"/>
      <c r="O99" s="154" t="str">
        <f t="shared" si="15"/>
        <v/>
      </c>
      <c r="P99" s="154" t="str">
        <f t="shared" si="16"/>
        <v/>
      </c>
      <c r="Q99" s="154" t="str">
        <f t="shared" si="16"/>
        <v/>
      </c>
      <c r="R99" s="154" t="str">
        <f t="shared" si="16"/>
        <v/>
      </c>
      <c r="T99" s="154" t="str">
        <f t="shared" si="17"/>
        <v/>
      </c>
      <c r="U99" s="8"/>
      <c r="V99" s="154" t="str">
        <f t="shared" si="18"/>
        <v/>
      </c>
    </row>
    <row r="100" spans="1:22" customFormat="1">
      <c r="A100" s="383"/>
      <c r="B100" s="746" t="s">
        <v>325</v>
      </c>
      <c r="C100" s="51"/>
      <c r="D100" s="52"/>
      <c r="E100" s="53"/>
      <c r="F100" s="591" t="s">
        <v>326</v>
      </c>
      <c r="G100" s="591"/>
      <c r="H100" s="591"/>
      <c r="I100" s="592"/>
      <c r="J100" s="589"/>
      <c r="K100" s="593" t="s">
        <v>326</v>
      </c>
      <c r="L100" s="589"/>
      <c r="M100" s="593" t="s">
        <v>326</v>
      </c>
      <c r="N100" s="8"/>
      <c r="O100" s="490" t="s">
        <v>326</v>
      </c>
      <c r="P100" s="491"/>
      <c r="Q100" s="491"/>
      <c r="R100" s="161"/>
      <c r="T100" s="62" t="s">
        <v>326</v>
      </c>
      <c r="U100" s="8"/>
      <c r="V100" s="62" t="s">
        <v>326</v>
      </c>
    </row>
    <row r="101" spans="1:22" customFormat="1">
      <c r="A101" s="383"/>
      <c r="B101" s="744" t="s">
        <v>893</v>
      </c>
      <c r="C101" s="5"/>
      <c r="D101" s="1" t="s">
        <v>216</v>
      </c>
      <c r="E101" s="7" t="s">
        <v>202</v>
      </c>
      <c r="F101" s="601">
        <v>0.26729000000000003</v>
      </c>
      <c r="G101" s="601">
        <v>2.3000000000000001E-4</v>
      </c>
      <c r="H101" s="601">
        <v>7.3999999999999999E-4</v>
      </c>
      <c r="I101" s="601">
        <v>0.26826</v>
      </c>
      <c r="J101" s="589"/>
      <c r="K101" s="601">
        <v>5.0590000000000003E-2</v>
      </c>
      <c r="L101" s="589"/>
      <c r="M101" s="601">
        <v>0.31885000000000002</v>
      </c>
      <c r="N101" s="8"/>
      <c r="O101" s="154" t="str">
        <f t="shared" ref="O101:O116" si="19">IF(ISBLANK($C101),"",$C101*F101)</f>
        <v/>
      </c>
      <c r="P101" s="154" t="str">
        <f t="shared" ref="P101:P116" si="20">IF(ISBLANK($C101),"",$C101*G101)</f>
        <v/>
      </c>
      <c r="Q101" s="154" t="str">
        <f t="shared" ref="Q101:Q116" si="21">IF(ISBLANK($C101),"",$C101*H101)</f>
        <v/>
      </c>
      <c r="R101" s="154" t="str">
        <f t="shared" ref="R101:R116" si="22">IF(ISBLANK($C101),"",$C101*I101)</f>
        <v/>
      </c>
      <c r="T101" s="154" t="str">
        <f t="shared" ref="T101:T116" si="23">IF(ISBLANK($C101),"",$C101*K101)</f>
        <v/>
      </c>
      <c r="U101" s="8"/>
      <c r="V101" s="154" t="str">
        <f t="shared" ref="V101:V116" si="24">IF(ISBLANK($C101),"",$C101*M101)</f>
        <v/>
      </c>
    </row>
    <row r="102" spans="1:22" customFormat="1">
      <c r="A102" s="383"/>
      <c r="B102" s="744" t="s">
        <v>891</v>
      </c>
      <c r="C102" s="5"/>
      <c r="D102" s="1" t="s">
        <v>216</v>
      </c>
      <c r="E102" s="7" t="s">
        <v>202</v>
      </c>
      <c r="F102" s="601">
        <v>0.25372</v>
      </c>
      <c r="G102" s="601">
        <v>2.7999999999999998E-4</v>
      </c>
      <c r="H102" s="601">
        <v>2.3789999999999999E-2</v>
      </c>
      <c r="I102" s="601">
        <v>0.27778000000000003</v>
      </c>
      <c r="J102" s="589"/>
      <c r="K102" s="601">
        <v>5.3469999999999997E-2</v>
      </c>
      <c r="L102" s="589"/>
      <c r="M102" s="601">
        <v>0.33125000000000004</v>
      </c>
      <c r="N102" s="8"/>
      <c r="O102" s="154" t="str">
        <f t="shared" si="19"/>
        <v/>
      </c>
      <c r="P102" s="154" t="str">
        <f t="shared" si="20"/>
        <v/>
      </c>
      <c r="Q102" s="154" t="str">
        <f t="shared" si="21"/>
        <v/>
      </c>
      <c r="R102" s="154" t="str">
        <f t="shared" si="22"/>
        <v/>
      </c>
      <c r="T102" s="154" t="str">
        <f t="shared" si="23"/>
        <v/>
      </c>
      <c r="U102" s="8"/>
      <c r="V102" s="154" t="str">
        <f t="shared" si="24"/>
        <v/>
      </c>
    </row>
    <row r="103" spans="1:22" customFormat="1">
      <c r="A103" s="383"/>
      <c r="B103" s="744" t="s">
        <v>892</v>
      </c>
      <c r="C103" s="5"/>
      <c r="D103" s="1" t="s">
        <v>216</v>
      </c>
      <c r="E103" s="7" t="s">
        <v>202</v>
      </c>
      <c r="F103" s="601">
        <v>0.18482999999999999</v>
      </c>
      <c r="G103" s="601">
        <v>2.7E-4</v>
      </c>
      <c r="H103" s="601">
        <v>1.1E-4</v>
      </c>
      <c r="I103" s="601">
        <v>0.18521000000000001</v>
      </c>
      <c r="J103" s="589"/>
      <c r="K103" s="601">
        <v>6.4890000000000003E-2</v>
      </c>
      <c r="L103" s="589"/>
      <c r="M103" s="601">
        <v>0.25009999999999999</v>
      </c>
      <c r="N103" s="8"/>
      <c r="O103" s="154" t="str">
        <f t="shared" si="19"/>
        <v/>
      </c>
      <c r="P103" s="154" t="str">
        <f t="shared" si="20"/>
        <v/>
      </c>
      <c r="Q103" s="154" t="str">
        <f t="shared" si="21"/>
        <v/>
      </c>
      <c r="R103" s="154" t="str">
        <f t="shared" si="22"/>
        <v/>
      </c>
      <c r="S103" s="8"/>
      <c r="T103" s="154" t="str">
        <f t="shared" si="23"/>
        <v/>
      </c>
      <c r="U103" s="8"/>
      <c r="V103" s="154" t="str">
        <f t="shared" si="24"/>
        <v/>
      </c>
    </row>
    <row r="104" spans="1:22" customFormat="1">
      <c r="A104" s="383"/>
      <c r="B104" s="744" t="s">
        <v>210</v>
      </c>
      <c r="C104" s="5"/>
      <c r="D104" s="1" t="s">
        <v>216</v>
      </c>
      <c r="E104" s="7" t="s">
        <v>202</v>
      </c>
      <c r="F104" s="601">
        <v>0.21418999999999999</v>
      </c>
      <c r="G104" s="601">
        <v>1E-4</v>
      </c>
      <c r="H104" s="601">
        <v>2.5000000000000001E-4</v>
      </c>
      <c r="I104" s="601">
        <v>0.21454999999999999</v>
      </c>
      <c r="J104" s="589"/>
      <c r="K104" s="601">
        <v>2.6849999999999999E-2</v>
      </c>
      <c r="L104" s="589"/>
      <c r="M104" s="601">
        <v>0.2414</v>
      </c>
      <c r="N104" s="8"/>
      <c r="O104" s="154" t="str">
        <f t="shared" si="19"/>
        <v/>
      </c>
      <c r="P104" s="154" t="str">
        <f t="shared" si="20"/>
        <v/>
      </c>
      <c r="Q104" s="154" t="str">
        <f t="shared" si="21"/>
        <v/>
      </c>
      <c r="R104" s="154" t="str">
        <f t="shared" si="22"/>
        <v/>
      </c>
      <c r="T104" s="154" t="str">
        <f t="shared" si="23"/>
        <v/>
      </c>
      <c r="U104" s="8"/>
      <c r="V104" s="154" t="str">
        <f t="shared" si="24"/>
        <v/>
      </c>
    </row>
    <row r="105" spans="1:22" customFormat="1">
      <c r="A105" s="383"/>
      <c r="B105" s="744"/>
      <c r="C105" s="5"/>
      <c r="D105" s="1" t="s">
        <v>217</v>
      </c>
      <c r="E105" s="7" t="s">
        <v>202</v>
      </c>
      <c r="F105" s="601">
        <v>6.2773000000000003</v>
      </c>
      <c r="G105" s="601">
        <v>3.0000000000000001E-3</v>
      </c>
      <c r="H105" s="601">
        <v>7.4000000000000003E-3</v>
      </c>
      <c r="I105" s="601">
        <v>6.2877999999999998</v>
      </c>
      <c r="J105" s="589"/>
      <c r="K105" s="601">
        <v>0.78691999999999995</v>
      </c>
      <c r="L105" s="589"/>
      <c r="M105" s="601">
        <v>7.0747200000000001</v>
      </c>
      <c r="N105" s="8"/>
      <c r="O105" s="154" t="str">
        <f t="shared" si="19"/>
        <v/>
      </c>
      <c r="P105" s="154" t="str">
        <f t="shared" si="20"/>
        <v/>
      </c>
      <c r="Q105" s="154" t="str">
        <f t="shared" si="21"/>
        <v/>
      </c>
      <c r="R105" s="154" t="str">
        <f t="shared" si="22"/>
        <v/>
      </c>
      <c r="T105" s="154" t="str">
        <f t="shared" si="23"/>
        <v/>
      </c>
      <c r="U105" s="8"/>
      <c r="V105" s="154" t="str">
        <f t="shared" si="24"/>
        <v/>
      </c>
    </row>
    <row r="106" spans="1:22" customFormat="1">
      <c r="A106" s="383"/>
      <c r="B106" s="744" t="s">
        <v>214</v>
      </c>
      <c r="C106" s="5"/>
      <c r="D106" s="1" t="s">
        <v>216</v>
      </c>
      <c r="E106" s="7" t="s">
        <v>202</v>
      </c>
      <c r="F106" s="601">
        <v>0.26352999999999999</v>
      </c>
      <c r="G106" s="601">
        <v>1.6000000000000001E-4</v>
      </c>
      <c r="H106" s="601">
        <v>6.9999999999999999E-4</v>
      </c>
      <c r="I106" s="601">
        <v>0.26439000000000001</v>
      </c>
      <c r="J106" s="589"/>
      <c r="K106" s="601">
        <v>3.2099999999999997E-2</v>
      </c>
      <c r="L106" s="589"/>
      <c r="M106" s="601">
        <v>0.29649000000000003</v>
      </c>
      <c r="N106" s="8"/>
      <c r="O106" s="154" t="str">
        <f t="shared" si="19"/>
        <v/>
      </c>
      <c r="P106" s="154" t="str">
        <f t="shared" si="20"/>
        <v/>
      </c>
      <c r="Q106" s="154" t="str">
        <f t="shared" si="21"/>
        <v/>
      </c>
      <c r="R106" s="154" t="str">
        <f t="shared" si="22"/>
        <v/>
      </c>
      <c r="T106" s="154" t="str">
        <f t="shared" si="23"/>
        <v/>
      </c>
      <c r="U106" s="8"/>
      <c r="V106" s="154" t="str">
        <f t="shared" si="24"/>
        <v/>
      </c>
    </row>
    <row r="107" spans="1:22" customFormat="1">
      <c r="A107" s="383"/>
      <c r="B107" s="744" t="s">
        <v>213</v>
      </c>
      <c r="C107" s="5"/>
      <c r="D107" s="1" t="s">
        <v>216</v>
      </c>
      <c r="E107" s="7" t="s">
        <v>202</v>
      </c>
      <c r="F107" s="601">
        <v>0.23588000000000001</v>
      </c>
      <c r="G107" s="601">
        <v>2.0000000000000001E-4</v>
      </c>
      <c r="H107" s="601">
        <v>5.9999999999999995E-4</v>
      </c>
      <c r="I107" s="601">
        <v>0.23669000000000001</v>
      </c>
      <c r="J107" s="589"/>
      <c r="K107" s="601">
        <v>3.3520000000000001E-2</v>
      </c>
      <c r="L107" s="589"/>
      <c r="M107" s="601">
        <v>0.27021000000000001</v>
      </c>
      <c r="N107" s="8"/>
      <c r="O107" s="154" t="str">
        <f t="shared" si="19"/>
        <v/>
      </c>
      <c r="P107" s="154" t="str">
        <f t="shared" si="20"/>
        <v/>
      </c>
      <c r="Q107" s="154" t="str">
        <f t="shared" si="21"/>
        <v/>
      </c>
      <c r="R107" s="154" t="str">
        <f t="shared" si="22"/>
        <v/>
      </c>
      <c r="T107" s="154" t="str">
        <f t="shared" si="23"/>
        <v/>
      </c>
      <c r="U107" s="8"/>
      <c r="V107" s="154" t="str">
        <f t="shared" si="24"/>
        <v/>
      </c>
    </row>
    <row r="108" spans="1:22" customFormat="1">
      <c r="A108" s="383"/>
      <c r="B108" s="744" t="s">
        <v>205</v>
      </c>
      <c r="C108" s="5"/>
      <c r="D108" s="1" t="s">
        <v>216</v>
      </c>
      <c r="E108" s="7" t="s">
        <v>202</v>
      </c>
      <c r="F108" s="601">
        <v>0.18482999999999999</v>
      </c>
      <c r="G108" s="601">
        <v>2.7E-4</v>
      </c>
      <c r="H108" s="601">
        <v>1.1E-4</v>
      </c>
      <c r="I108" s="601">
        <v>0.18521000000000001</v>
      </c>
      <c r="J108" s="589"/>
      <c r="K108" s="601">
        <v>1.9140000000000001E-2</v>
      </c>
      <c r="L108" s="589"/>
      <c r="M108" s="601">
        <v>0.20435</v>
      </c>
      <c r="N108" s="8"/>
      <c r="O108" s="154" t="str">
        <f t="shared" si="19"/>
        <v/>
      </c>
      <c r="P108" s="154" t="str">
        <f t="shared" si="20"/>
        <v/>
      </c>
      <c r="Q108" s="154" t="str">
        <f t="shared" si="21"/>
        <v/>
      </c>
      <c r="R108" s="154" t="str">
        <f t="shared" si="22"/>
        <v/>
      </c>
      <c r="T108" s="154" t="str">
        <f t="shared" si="23"/>
        <v/>
      </c>
      <c r="U108" s="8"/>
      <c r="V108" s="154" t="str">
        <f t="shared" si="24"/>
        <v/>
      </c>
    </row>
    <row r="109" spans="1:22" customFormat="1">
      <c r="A109" s="383"/>
      <c r="B109" s="744"/>
      <c r="C109" s="5"/>
      <c r="D109" s="1" t="s">
        <v>217</v>
      </c>
      <c r="E109" s="7" t="s">
        <v>202</v>
      </c>
      <c r="F109" s="601">
        <v>5.4168000000000003</v>
      </c>
      <c r="G109" s="601">
        <v>7.9000000000000008E-3</v>
      </c>
      <c r="H109" s="601">
        <v>3.3E-3</v>
      </c>
      <c r="I109" s="601">
        <v>5.4279999999999999</v>
      </c>
      <c r="J109" s="589"/>
      <c r="K109" s="601">
        <v>0.56101000000000001</v>
      </c>
      <c r="L109" s="589"/>
      <c r="M109" s="601">
        <v>5.9890100000000004</v>
      </c>
      <c r="N109" s="8"/>
      <c r="O109" s="154" t="str">
        <f t="shared" si="19"/>
        <v/>
      </c>
      <c r="P109" s="154" t="str">
        <f t="shared" si="20"/>
        <v/>
      </c>
      <c r="Q109" s="154" t="str">
        <f t="shared" si="21"/>
        <v/>
      </c>
      <c r="R109" s="154" t="str">
        <f t="shared" si="22"/>
        <v/>
      </c>
      <c r="T109" s="154" t="str">
        <f t="shared" si="23"/>
        <v/>
      </c>
      <c r="U109" s="8"/>
      <c r="V109" s="154" t="str">
        <f t="shared" si="24"/>
        <v/>
      </c>
    </row>
    <row r="110" spans="1:22" customFormat="1">
      <c r="A110" s="383"/>
      <c r="B110" s="744" t="s">
        <v>212</v>
      </c>
      <c r="C110" s="5"/>
      <c r="D110" s="1" t="s">
        <v>216</v>
      </c>
      <c r="E110" s="7" t="s">
        <v>202</v>
      </c>
      <c r="F110" s="601">
        <v>0.18919</v>
      </c>
      <c r="G110" s="601">
        <v>9.0000000000000006E-5</v>
      </c>
      <c r="H110" s="601">
        <v>1.1E-4</v>
      </c>
      <c r="I110" s="601">
        <v>0.18939</v>
      </c>
      <c r="J110" s="589"/>
      <c r="K110" s="601">
        <v>2.3040000000000001E-2</v>
      </c>
      <c r="L110" s="589"/>
      <c r="M110" s="601">
        <v>0.21243000000000001</v>
      </c>
      <c r="N110" s="8"/>
      <c r="O110" s="154" t="str">
        <f t="shared" si="19"/>
        <v/>
      </c>
      <c r="P110" s="154" t="str">
        <f t="shared" si="20"/>
        <v/>
      </c>
      <c r="Q110" s="154" t="str">
        <f t="shared" si="21"/>
        <v/>
      </c>
      <c r="R110" s="154" t="str">
        <f t="shared" si="22"/>
        <v/>
      </c>
      <c r="T110" s="154" t="str">
        <f t="shared" si="23"/>
        <v/>
      </c>
      <c r="U110" s="8"/>
      <c r="V110" s="154" t="str">
        <f t="shared" si="24"/>
        <v/>
      </c>
    </row>
    <row r="111" spans="1:22" customFormat="1">
      <c r="A111" s="383"/>
      <c r="B111" s="747" t="s">
        <v>1572</v>
      </c>
      <c r="C111" s="5"/>
      <c r="D111" s="1" t="s">
        <v>216</v>
      </c>
      <c r="E111" s="7" t="s">
        <v>202</v>
      </c>
      <c r="F111" s="601">
        <v>0.23480000000000001</v>
      </c>
      <c r="G111" s="601">
        <v>2.9999999999999997E-4</v>
      </c>
      <c r="H111" s="601">
        <v>5.9999999999999995E-4</v>
      </c>
      <c r="I111" s="601">
        <v>0.23569999999999999</v>
      </c>
      <c r="J111" s="589"/>
      <c r="K111" s="601">
        <v>4.9799999999999997E-2</v>
      </c>
      <c r="L111" s="589"/>
      <c r="M111" s="601">
        <v>0.28549999999999998</v>
      </c>
      <c r="N111" s="534"/>
      <c r="O111" s="154" t="str">
        <f>IF(ISBLANK($C111),"",$C111*F111)</f>
        <v/>
      </c>
      <c r="P111" s="154" t="str">
        <f>IF(ISBLANK($C111),"",$C111*G111)</f>
        <v/>
      </c>
      <c r="Q111" s="154" t="str">
        <f>IF(ISBLANK($C111),"",$C111*H111)</f>
        <v/>
      </c>
      <c r="R111" s="154" t="str">
        <f>IF(ISBLANK($C111),"",$C111*I111)</f>
        <v/>
      </c>
      <c r="T111" s="154" t="str">
        <f>IF(ISBLANK($C111),"",$C111*K111)</f>
        <v/>
      </c>
      <c r="U111" s="534"/>
      <c r="V111" s="154" t="str">
        <f>IF(ISBLANK($C111),"",$C111*M111)</f>
        <v/>
      </c>
    </row>
    <row r="112" spans="1:22" customFormat="1">
      <c r="A112" s="383"/>
      <c r="B112" s="744" t="s">
        <v>1576</v>
      </c>
      <c r="C112" s="5"/>
      <c r="D112" s="1" t="s">
        <v>216</v>
      </c>
      <c r="E112" s="7" t="s">
        <v>202</v>
      </c>
      <c r="F112" s="601">
        <v>0.23966999999999999</v>
      </c>
      <c r="G112" s="601">
        <v>3.4000000000000002E-4</v>
      </c>
      <c r="H112" s="601">
        <v>6.2E-4</v>
      </c>
      <c r="I112" s="601">
        <v>0.24063000000000001</v>
      </c>
      <c r="J112" s="589"/>
      <c r="K112" s="601">
        <v>4.8219999999999999E-2</v>
      </c>
      <c r="L112" s="589"/>
      <c r="M112" s="601">
        <v>0.28885</v>
      </c>
      <c r="N112" s="8"/>
      <c r="O112" s="154" t="str">
        <f t="shared" si="19"/>
        <v/>
      </c>
      <c r="P112" s="154" t="str">
        <f t="shared" si="20"/>
        <v/>
      </c>
      <c r="Q112" s="154" t="str">
        <f t="shared" si="21"/>
        <v/>
      </c>
      <c r="R112" s="154" t="str">
        <f t="shared" si="22"/>
        <v/>
      </c>
      <c r="T112" s="154" t="str">
        <f t="shared" si="23"/>
        <v/>
      </c>
      <c r="U112" s="8"/>
      <c r="V112" s="154" t="str">
        <f t="shared" si="24"/>
        <v/>
      </c>
    </row>
    <row r="113" spans="1:22" customFormat="1">
      <c r="A113" s="383"/>
      <c r="B113" s="744" t="s">
        <v>215</v>
      </c>
      <c r="C113" s="5"/>
      <c r="D113" s="1" t="s">
        <v>216</v>
      </c>
      <c r="E113" s="7" t="s">
        <v>202</v>
      </c>
      <c r="F113" s="601">
        <v>0.32495000000000002</v>
      </c>
      <c r="G113" s="601">
        <v>2.3000000000000001E-4</v>
      </c>
      <c r="H113" s="601">
        <v>7.9000000000000008E-3</v>
      </c>
      <c r="I113" s="601">
        <v>0.33306999999999998</v>
      </c>
      <c r="J113" s="589"/>
      <c r="K113" s="601">
        <v>3.9579999999999997E-2</v>
      </c>
      <c r="L113" s="589"/>
      <c r="M113" s="601">
        <v>0.37264999999999998</v>
      </c>
      <c r="N113" s="8"/>
      <c r="O113" s="154" t="str">
        <f t="shared" si="19"/>
        <v/>
      </c>
      <c r="P113" s="154" t="str">
        <f t="shared" si="20"/>
        <v/>
      </c>
      <c r="Q113" s="154" t="str">
        <f t="shared" si="21"/>
        <v/>
      </c>
      <c r="R113" s="154" t="str">
        <f t="shared" si="22"/>
        <v/>
      </c>
      <c r="T113" s="154" t="str">
        <f t="shared" si="23"/>
        <v/>
      </c>
      <c r="U113" s="8"/>
      <c r="V113" s="154" t="str">
        <f t="shared" si="24"/>
        <v/>
      </c>
    </row>
    <row r="114" spans="1:22" customFormat="1">
      <c r="A114" s="967"/>
      <c r="B114" s="966" t="s">
        <v>1574</v>
      </c>
      <c r="C114" s="5"/>
      <c r="D114" s="1" t="s">
        <v>216</v>
      </c>
      <c r="E114" s="7" t="s">
        <v>202</v>
      </c>
      <c r="F114" s="601">
        <v>0.26352999999999999</v>
      </c>
      <c r="G114" s="601">
        <v>4.1930000000000002E-2</v>
      </c>
      <c r="H114" s="601">
        <v>4.7999999999999996E-3</v>
      </c>
      <c r="I114" s="601">
        <v>0.31019999999999998</v>
      </c>
      <c r="J114" s="589"/>
      <c r="K114" s="601">
        <v>3.2099999999999997E-2</v>
      </c>
      <c r="L114" s="589"/>
      <c r="M114" s="601">
        <v>0.34229999999999999</v>
      </c>
      <c r="N114" s="534"/>
      <c r="O114" s="154" t="str">
        <f>IF(ISBLANK($C114),"",$C114*F114)</f>
        <v/>
      </c>
      <c r="P114" s="154" t="str">
        <f>IF(ISBLANK($C114),"",$C114*G114)</f>
        <v/>
      </c>
      <c r="Q114" s="154" t="str">
        <f>IF(ISBLANK($C114),"",$C114*H114)</f>
        <v/>
      </c>
      <c r="R114" s="154" t="str">
        <f>IF(ISBLANK($C114),"",$C114*I114)</f>
        <v/>
      </c>
      <c r="T114" s="154" t="str">
        <f>IF(ISBLANK($C114),"",$C114*K114)</f>
        <v/>
      </c>
      <c r="U114" s="534"/>
      <c r="V114" s="154" t="str">
        <f>IF(ISBLANK($C114),"",$C114*M114)</f>
        <v/>
      </c>
    </row>
    <row r="115" spans="1:22" customFormat="1">
      <c r="A115" s="383"/>
      <c r="B115" s="1" t="s">
        <v>221</v>
      </c>
      <c r="C115" s="5"/>
      <c r="D115" s="1" t="s">
        <v>216</v>
      </c>
      <c r="E115" s="7" t="s">
        <v>202</v>
      </c>
      <c r="F115" s="601">
        <v>0.24501000000000001</v>
      </c>
      <c r="G115" s="601">
        <v>2.3000000000000001E-4</v>
      </c>
      <c r="H115" s="601">
        <v>6.7000000000000002E-4</v>
      </c>
      <c r="I115" s="601">
        <v>0.24590999999999999</v>
      </c>
      <c r="J115" s="589"/>
      <c r="K115" s="601">
        <v>2.9839999999999998E-2</v>
      </c>
      <c r="L115" s="589"/>
      <c r="M115" s="601">
        <v>0.27575</v>
      </c>
      <c r="N115" s="8"/>
      <c r="O115" s="154" t="str">
        <f t="shared" si="19"/>
        <v/>
      </c>
      <c r="P115" s="154" t="str">
        <f t="shared" si="20"/>
        <v/>
      </c>
      <c r="Q115" s="154" t="str">
        <f t="shared" si="21"/>
        <v/>
      </c>
      <c r="R115" s="154" t="str">
        <f t="shared" si="22"/>
        <v/>
      </c>
      <c r="T115" s="154" t="str">
        <f t="shared" si="23"/>
        <v/>
      </c>
      <c r="U115" s="8"/>
      <c r="V115" s="154" t="str">
        <f t="shared" si="24"/>
        <v/>
      </c>
    </row>
    <row r="116" spans="1:22" customFormat="1">
      <c r="A116" s="383"/>
      <c r="B116" s="1"/>
      <c r="C116" s="5"/>
      <c r="D116" s="1" t="s">
        <v>217</v>
      </c>
      <c r="E116" s="7" t="s">
        <v>202</v>
      </c>
      <c r="F116" s="601">
        <v>7.1806000000000001</v>
      </c>
      <c r="G116" s="601">
        <v>6.6E-3</v>
      </c>
      <c r="H116" s="601">
        <v>1.9599999999999999E-2</v>
      </c>
      <c r="I116" s="601">
        <v>7.2069000000000001</v>
      </c>
      <c r="J116" s="589"/>
      <c r="K116" s="601">
        <v>0.87461999999999995</v>
      </c>
      <c r="L116" s="589"/>
      <c r="M116" s="601">
        <v>8.0815199999999994</v>
      </c>
      <c r="N116" s="8"/>
      <c r="O116" s="154" t="str">
        <f t="shared" si="19"/>
        <v/>
      </c>
      <c r="P116" s="154" t="str">
        <f t="shared" si="20"/>
        <v/>
      </c>
      <c r="Q116" s="154" t="str">
        <f t="shared" si="21"/>
        <v/>
      </c>
      <c r="R116" s="154" t="str">
        <f t="shared" si="22"/>
        <v/>
      </c>
      <c r="T116" s="154" t="str">
        <f t="shared" si="23"/>
        <v/>
      </c>
      <c r="U116" s="8"/>
      <c r="V116" s="154" t="str">
        <f t="shared" si="24"/>
        <v/>
      </c>
    </row>
    <row r="117" spans="1:22" customFormat="1">
      <c r="A117" s="383"/>
      <c r="B117" s="385" t="s">
        <v>385</v>
      </c>
      <c r="C117" s="51"/>
      <c r="D117" s="52"/>
      <c r="E117" s="53"/>
      <c r="F117" s="52" t="s">
        <v>765</v>
      </c>
      <c r="G117" s="52"/>
      <c r="H117" s="52"/>
      <c r="I117" s="489"/>
      <c r="J117" s="8"/>
      <c r="K117" s="62" t="s">
        <v>765</v>
      </c>
      <c r="L117" s="8"/>
      <c r="M117" s="62" t="s">
        <v>765</v>
      </c>
      <c r="N117" s="8"/>
      <c r="O117" s="490" t="s">
        <v>765</v>
      </c>
      <c r="P117" s="491"/>
      <c r="Q117" s="491"/>
      <c r="R117" s="161"/>
      <c r="T117" s="62" t="s">
        <v>765</v>
      </c>
      <c r="U117" s="8"/>
      <c r="V117" s="62" t="s">
        <v>765</v>
      </c>
    </row>
    <row r="118" spans="1:22" customFormat="1">
      <c r="A118" s="383"/>
      <c r="B118" s="4" t="s">
        <v>222</v>
      </c>
      <c r="C118" s="6"/>
      <c r="D118" s="3"/>
      <c r="E118" s="21"/>
      <c r="F118" s="94"/>
      <c r="G118" s="6"/>
      <c r="H118" s="6"/>
      <c r="I118" s="6"/>
      <c r="J118" s="8"/>
      <c r="K118" s="6"/>
      <c r="L118" s="8"/>
      <c r="M118" s="6"/>
      <c r="N118" s="8"/>
      <c r="O118" s="156">
        <f>SUM(O89:O116)</f>
        <v>0</v>
      </c>
      <c r="P118" s="156">
        <f>SUM(P89:P116)</f>
        <v>0</v>
      </c>
      <c r="Q118" s="156">
        <f>SUM(Q89:Q116)</f>
        <v>0</v>
      </c>
      <c r="R118" s="156">
        <f>SUM(R89:R116)</f>
        <v>0</v>
      </c>
      <c r="T118" s="156">
        <f>SUM(T89:T116)</f>
        <v>0</v>
      </c>
      <c r="U118" s="8"/>
      <c r="V118" s="156">
        <f>SUM(V89:V116)</f>
        <v>0</v>
      </c>
    </row>
    <row r="119" spans="1:22" customFormat="1">
      <c r="A119" s="383"/>
      <c r="K119" s="8"/>
      <c r="M119" s="8"/>
      <c r="T119" s="8"/>
      <c r="U119" s="8"/>
      <c r="V119" s="8"/>
    </row>
    <row r="120" spans="1:22" customFormat="1">
      <c r="A120" s="383" t="s">
        <v>746</v>
      </c>
      <c r="F120" s="1094" t="s">
        <v>747</v>
      </c>
      <c r="G120" s="1095"/>
      <c r="H120" s="1095"/>
      <c r="I120" s="1096"/>
      <c r="K120" s="388" t="s">
        <v>749</v>
      </c>
      <c r="M120" s="389" t="s">
        <v>750</v>
      </c>
      <c r="O120" s="1094" t="s">
        <v>747</v>
      </c>
      <c r="P120" s="1095"/>
      <c r="Q120" s="1095"/>
      <c r="R120" s="1096"/>
      <c r="S120" s="391"/>
      <c r="T120" s="388" t="s">
        <v>749</v>
      </c>
      <c r="U120" s="8"/>
      <c r="V120" s="389" t="s">
        <v>750</v>
      </c>
    </row>
    <row r="121" spans="1:22" customFormat="1">
      <c r="B121" s="1103" t="s">
        <v>894</v>
      </c>
      <c r="C121" s="1104"/>
      <c r="D121" s="1104"/>
      <c r="E121" s="92"/>
      <c r="F121" s="92" t="s">
        <v>844</v>
      </c>
      <c r="G121" s="92" t="s">
        <v>846</v>
      </c>
      <c r="H121" s="92" t="s">
        <v>847</v>
      </c>
      <c r="I121" s="102" t="s">
        <v>764</v>
      </c>
      <c r="J121" s="8"/>
      <c r="K121" s="102" t="s">
        <v>762</v>
      </c>
      <c r="L121" s="8"/>
      <c r="M121" s="102" t="s">
        <v>763</v>
      </c>
      <c r="N121" s="8"/>
      <c r="O121" s="92" t="s">
        <v>844</v>
      </c>
      <c r="P121" s="92" t="s">
        <v>846</v>
      </c>
      <c r="Q121" s="92" t="s">
        <v>847</v>
      </c>
      <c r="R121" s="92" t="s">
        <v>764</v>
      </c>
      <c r="T121" s="102" t="s">
        <v>762</v>
      </c>
      <c r="U121" s="8"/>
      <c r="V121" s="92" t="s">
        <v>763</v>
      </c>
    </row>
    <row r="122" spans="1:22" customFormat="1" ht="24">
      <c r="B122" s="2" t="s">
        <v>199</v>
      </c>
      <c r="C122" s="2" t="s">
        <v>200</v>
      </c>
      <c r="D122" s="2" t="s">
        <v>201</v>
      </c>
      <c r="E122" s="20" t="s">
        <v>202</v>
      </c>
      <c r="F122" s="2" t="s">
        <v>203</v>
      </c>
      <c r="G122" s="384" t="s">
        <v>768</v>
      </c>
      <c r="H122" s="384" t="s">
        <v>768</v>
      </c>
      <c r="I122" s="384" t="s">
        <v>768</v>
      </c>
      <c r="J122" s="8"/>
      <c r="K122" s="384" t="s">
        <v>768</v>
      </c>
      <c r="L122" s="8"/>
      <c r="M122" s="384" t="s">
        <v>768</v>
      </c>
      <c r="N122" s="8"/>
      <c r="O122" s="2" t="s">
        <v>204</v>
      </c>
      <c r="P122" s="384" t="s">
        <v>767</v>
      </c>
      <c r="Q122" s="384" t="s">
        <v>767</v>
      </c>
      <c r="R122" s="384" t="s">
        <v>767</v>
      </c>
      <c r="T122" s="384" t="s">
        <v>767</v>
      </c>
      <c r="U122" s="8"/>
      <c r="V122" s="384" t="s">
        <v>767</v>
      </c>
    </row>
    <row r="123" spans="1:22" customFormat="1">
      <c r="B123" s="1" t="s">
        <v>211</v>
      </c>
      <c r="C123" s="5"/>
      <c r="D123" s="1" t="s">
        <v>216</v>
      </c>
      <c r="E123" s="7" t="s">
        <v>202</v>
      </c>
      <c r="F123" s="600">
        <v>0.25036999999999998</v>
      </c>
      <c r="G123" s="600">
        <v>2.2799999999999999E-3</v>
      </c>
      <c r="H123" s="600">
        <v>2.48E-3</v>
      </c>
      <c r="I123" s="600">
        <v>0.25513000000000002</v>
      </c>
      <c r="J123" s="596"/>
      <c r="K123" s="600">
        <v>5.076E-2</v>
      </c>
      <c r="L123" s="596"/>
      <c r="M123" s="600">
        <v>0.30589</v>
      </c>
      <c r="N123" s="8"/>
      <c r="O123" s="154" t="str">
        <f t="shared" ref="O123:R124" si="25">IF(ISBLANK($C123),"",$C123*F123)</f>
        <v/>
      </c>
      <c r="P123" s="154" t="str">
        <f t="shared" si="25"/>
        <v/>
      </c>
      <c r="Q123" s="154" t="str">
        <f t="shared" si="25"/>
        <v/>
      </c>
      <c r="R123" s="154" t="str">
        <f t="shared" si="25"/>
        <v/>
      </c>
      <c r="T123" s="154" t="str">
        <f>IF(ISBLANK($C123),"",$C123*K123)</f>
        <v/>
      </c>
      <c r="U123" s="8"/>
      <c r="V123" s="154" t="str">
        <f>IF(ISBLANK($C123),"",$C123*M123)</f>
        <v/>
      </c>
    </row>
    <row r="124" spans="1:22" customFormat="1">
      <c r="B124" s="1" t="s">
        <v>334</v>
      </c>
      <c r="C124" s="5"/>
      <c r="D124" s="1" t="s">
        <v>216</v>
      </c>
      <c r="E124" s="7" t="s">
        <v>202</v>
      </c>
      <c r="F124" s="600">
        <v>0.25840000000000002</v>
      </c>
      <c r="G124" s="600">
        <v>1.2999999999999999E-4</v>
      </c>
      <c r="H124" s="600">
        <v>2.5400000000000002E-3</v>
      </c>
      <c r="I124" s="600">
        <v>0.26107999999999998</v>
      </c>
      <c r="J124" s="596"/>
      <c r="K124" s="600">
        <v>5.382E-2</v>
      </c>
      <c r="L124" s="596"/>
      <c r="M124" s="600">
        <v>0.31489999999999996</v>
      </c>
      <c r="N124" s="8"/>
      <c r="O124" s="154" t="str">
        <f t="shared" si="25"/>
        <v/>
      </c>
      <c r="P124" s="154" t="str">
        <f t="shared" si="25"/>
        <v/>
      </c>
      <c r="Q124" s="154" t="str">
        <f t="shared" si="25"/>
        <v/>
      </c>
      <c r="R124" s="154" t="str">
        <f t="shared" si="25"/>
        <v/>
      </c>
      <c r="T124" s="154" t="str">
        <f>IF(ISBLANK($C124),"",$C124*K124)</f>
        <v/>
      </c>
      <c r="U124" s="8"/>
      <c r="V124" s="154" t="str">
        <f>IF(ISBLANK($C124),"",$C124*M124)</f>
        <v/>
      </c>
    </row>
    <row r="125" spans="1:22" customFormat="1">
      <c r="B125" s="385" t="s">
        <v>384</v>
      </c>
      <c r="C125" s="51"/>
      <c r="D125" s="52"/>
      <c r="E125" s="53"/>
      <c r="F125" s="597" t="s">
        <v>765</v>
      </c>
      <c r="G125" s="597"/>
      <c r="H125" s="597"/>
      <c r="I125" s="598"/>
      <c r="J125" s="596"/>
      <c r="K125" s="599" t="s">
        <v>765</v>
      </c>
      <c r="L125" s="596"/>
      <c r="M125" s="599" t="s">
        <v>765</v>
      </c>
      <c r="N125" s="8"/>
      <c r="O125" s="490" t="s">
        <v>765</v>
      </c>
      <c r="P125" s="491"/>
      <c r="Q125" s="491"/>
      <c r="R125" s="161"/>
      <c r="T125" s="62" t="s">
        <v>765</v>
      </c>
      <c r="U125" s="8"/>
      <c r="V125" s="62" t="s">
        <v>765</v>
      </c>
    </row>
    <row r="126" spans="1:22" customFormat="1">
      <c r="B126" s="1" t="s">
        <v>816</v>
      </c>
      <c r="C126" s="5"/>
      <c r="D126" s="1" t="s">
        <v>216</v>
      </c>
      <c r="E126" s="7" t="s">
        <v>202</v>
      </c>
      <c r="F126" s="600">
        <v>0.25853999999999999</v>
      </c>
      <c r="G126" s="600">
        <v>5.5999999999999995E-4</v>
      </c>
      <c r="H126" s="600">
        <v>7.1000000000000002E-4</v>
      </c>
      <c r="I126" s="600">
        <v>0.25980999999999999</v>
      </c>
      <c r="J126" s="596"/>
      <c r="K126" s="600">
        <v>5.382E-2</v>
      </c>
      <c r="L126" s="596"/>
      <c r="M126" s="600">
        <v>0.31362999999999996</v>
      </c>
      <c r="N126" s="8"/>
      <c r="O126" s="154" t="str">
        <f t="shared" ref="O126:O133" si="26">IF(ISBLANK($C126),"",$C126*F126)</f>
        <v/>
      </c>
      <c r="P126" s="154" t="str">
        <f t="shared" ref="P126:R133" si="27">IF(ISBLANK($C126),"",$C126*G126)</f>
        <v/>
      </c>
      <c r="Q126" s="154" t="str">
        <f t="shared" si="27"/>
        <v/>
      </c>
      <c r="R126" s="154" t="str">
        <f t="shared" si="27"/>
        <v/>
      </c>
      <c r="T126" s="154" t="str">
        <f t="shared" ref="T126:T133" si="28">IF(ISBLANK($C126),"",$C126*K126)</f>
        <v/>
      </c>
      <c r="U126" s="8"/>
      <c r="V126" s="154" t="str">
        <f t="shared" ref="V126:V133" si="29">IF(ISBLANK($C126),"",$C126*M126)</f>
        <v/>
      </c>
    </row>
    <row r="127" spans="1:22" customFormat="1">
      <c r="B127" s="1" t="s">
        <v>887</v>
      </c>
      <c r="C127" s="5"/>
      <c r="D127" s="1" t="s">
        <v>216</v>
      </c>
      <c r="E127" s="7" t="s">
        <v>202</v>
      </c>
      <c r="F127" s="600">
        <v>0.20508000000000001</v>
      </c>
      <c r="G127" s="600">
        <v>2.9999999999999997E-4</v>
      </c>
      <c r="H127" s="600">
        <v>1.2E-4</v>
      </c>
      <c r="I127" s="600">
        <v>0.20549999999999999</v>
      </c>
      <c r="J127" s="596"/>
      <c r="K127" s="600">
        <v>3.1859999999999999E-2</v>
      </c>
      <c r="L127" s="596"/>
      <c r="M127" s="600">
        <v>0.23735999999999999</v>
      </c>
      <c r="N127" s="8"/>
      <c r="O127" s="154" t="str">
        <f>IF(ISBLANK($C127),"",$C127*F127)</f>
        <v/>
      </c>
      <c r="P127" s="154" t="str">
        <f t="shared" si="27"/>
        <v/>
      </c>
      <c r="Q127" s="154" t="str">
        <f t="shared" si="27"/>
        <v/>
      </c>
      <c r="R127" s="154" t="str">
        <f t="shared" si="27"/>
        <v/>
      </c>
      <c r="S127" s="8"/>
      <c r="T127" s="154" t="str">
        <f t="shared" si="28"/>
        <v/>
      </c>
      <c r="U127" s="8"/>
      <c r="V127" s="154" t="str">
        <f t="shared" si="29"/>
        <v/>
      </c>
    </row>
    <row r="128" spans="1:22" customFormat="1">
      <c r="B128" s="1" t="s">
        <v>888</v>
      </c>
      <c r="C128" s="5"/>
      <c r="D128" s="1" t="s">
        <v>216</v>
      </c>
      <c r="E128" s="7" t="s">
        <v>202</v>
      </c>
      <c r="F128" s="600">
        <v>0.30023</v>
      </c>
      <c r="G128" s="600">
        <v>2.2000000000000001E-4</v>
      </c>
      <c r="H128" s="600">
        <v>6.0499999999999998E-3</v>
      </c>
      <c r="I128" s="600">
        <v>0.30649999999999999</v>
      </c>
      <c r="J128" s="596"/>
      <c r="K128" s="600">
        <v>5.6210000000000003E-2</v>
      </c>
      <c r="L128" s="596"/>
      <c r="M128" s="600">
        <v>0.36270999999999998</v>
      </c>
      <c r="N128" s="8"/>
      <c r="O128" s="154" t="str">
        <f t="shared" si="26"/>
        <v/>
      </c>
      <c r="P128" s="154" t="str">
        <f t="shared" si="27"/>
        <v/>
      </c>
      <c r="Q128" s="154" t="str">
        <f t="shared" si="27"/>
        <v/>
      </c>
      <c r="R128" s="154" t="str">
        <f t="shared" si="27"/>
        <v/>
      </c>
      <c r="T128" s="154" t="str">
        <f t="shared" si="28"/>
        <v/>
      </c>
      <c r="U128" s="8"/>
      <c r="V128" s="154" t="str">
        <f t="shared" si="29"/>
        <v/>
      </c>
    </row>
    <row r="129" spans="2:22" customFormat="1">
      <c r="B129" s="744" t="s">
        <v>889</v>
      </c>
      <c r="C129" s="5"/>
      <c r="D129" s="1" t="s">
        <v>216</v>
      </c>
      <c r="E129" s="7" t="s">
        <v>202</v>
      </c>
      <c r="F129" s="600">
        <v>0.34062999999999999</v>
      </c>
      <c r="G129" s="600">
        <v>6.0000000000000002E-5</v>
      </c>
      <c r="H129" s="600">
        <v>2.97E-3</v>
      </c>
      <c r="I129" s="600">
        <v>0.34366999999999998</v>
      </c>
      <c r="J129" s="596"/>
      <c r="K129" s="600">
        <v>5.6210000000000003E-2</v>
      </c>
      <c r="L129" s="596"/>
      <c r="M129" s="600">
        <v>0.39987999999999996</v>
      </c>
      <c r="N129" s="25"/>
      <c r="O129" s="154" t="str">
        <f t="shared" si="26"/>
        <v/>
      </c>
      <c r="P129" s="154" t="str">
        <f t="shared" si="27"/>
        <v/>
      </c>
      <c r="Q129" s="154" t="str">
        <f t="shared" si="27"/>
        <v/>
      </c>
      <c r="R129" s="154" t="str">
        <f t="shared" si="27"/>
        <v/>
      </c>
      <c r="T129" s="154" t="str">
        <f t="shared" si="28"/>
        <v/>
      </c>
      <c r="U129" s="25"/>
      <c r="V129" s="154" t="str">
        <f t="shared" si="29"/>
        <v/>
      </c>
    </row>
    <row r="130" spans="2:22" customFormat="1">
      <c r="B130" s="744" t="s">
        <v>890</v>
      </c>
      <c r="C130" s="5"/>
      <c r="D130" s="1" t="s">
        <v>216</v>
      </c>
      <c r="E130" s="7" t="s">
        <v>202</v>
      </c>
      <c r="F130" s="600">
        <v>0.31139</v>
      </c>
      <c r="G130" s="600">
        <v>4.1930000000000002E-2</v>
      </c>
      <c r="H130" s="600">
        <v>4.7999999999999996E-3</v>
      </c>
      <c r="I130" s="600">
        <v>0.35810999999999998</v>
      </c>
      <c r="J130" s="596"/>
      <c r="K130" s="600">
        <v>5.6210000000000003E-2</v>
      </c>
      <c r="L130" s="596"/>
      <c r="M130" s="600">
        <v>0.41431999999999997</v>
      </c>
      <c r="N130" s="25"/>
      <c r="O130" s="154" t="str">
        <f t="shared" si="26"/>
        <v/>
      </c>
      <c r="P130" s="154" t="str">
        <f t="shared" si="27"/>
        <v/>
      </c>
      <c r="Q130" s="154" t="str">
        <f t="shared" si="27"/>
        <v/>
      </c>
      <c r="R130" s="154" t="str">
        <f t="shared" si="27"/>
        <v/>
      </c>
      <c r="T130" s="154" t="str">
        <f t="shared" si="28"/>
        <v/>
      </c>
      <c r="U130" s="25"/>
      <c r="V130" s="154" t="str">
        <f t="shared" si="29"/>
        <v/>
      </c>
    </row>
    <row r="131" spans="2:22" customFormat="1">
      <c r="B131" s="744" t="s">
        <v>220</v>
      </c>
      <c r="C131" s="5"/>
      <c r="D131" s="1" t="s">
        <v>216</v>
      </c>
      <c r="E131" s="7" t="s">
        <v>202</v>
      </c>
      <c r="F131" s="600">
        <v>0.38830999999999999</v>
      </c>
      <c r="G131" s="600">
        <v>3.4499999999999999E-3</v>
      </c>
      <c r="H131" s="600">
        <v>8.77E-3</v>
      </c>
      <c r="I131" s="600">
        <v>0.40053</v>
      </c>
      <c r="J131" s="596"/>
      <c r="K131" s="600">
        <v>5.6210000000000003E-2</v>
      </c>
      <c r="L131" s="596"/>
      <c r="M131" s="600">
        <v>0.45673999999999998</v>
      </c>
      <c r="N131" s="8"/>
      <c r="O131" s="154" t="str">
        <f t="shared" si="26"/>
        <v/>
      </c>
      <c r="P131" s="154" t="str">
        <f t="shared" si="27"/>
        <v/>
      </c>
      <c r="Q131" s="154" t="str">
        <f t="shared" si="27"/>
        <v/>
      </c>
      <c r="R131" s="154" t="str">
        <f t="shared" si="27"/>
        <v/>
      </c>
      <c r="T131" s="154" t="str">
        <f t="shared" si="28"/>
        <v/>
      </c>
      <c r="U131" s="8"/>
      <c r="V131" s="154" t="str">
        <f t="shared" si="29"/>
        <v/>
      </c>
    </row>
    <row r="132" spans="2:22" customFormat="1">
      <c r="B132" s="745" t="s">
        <v>1573</v>
      </c>
      <c r="C132" s="5"/>
      <c r="D132" s="1" t="s">
        <v>216</v>
      </c>
      <c r="E132" s="7" t="s">
        <v>202</v>
      </c>
      <c r="F132" s="600">
        <v>0.2591</v>
      </c>
      <c r="G132" s="600">
        <v>1E-4</v>
      </c>
      <c r="H132" s="600">
        <v>1.9E-3</v>
      </c>
      <c r="I132" s="600">
        <v>0.2611</v>
      </c>
      <c r="J132" s="596"/>
      <c r="K132" s="600">
        <v>5.8999999999999997E-2</v>
      </c>
      <c r="L132" s="596"/>
      <c r="M132" s="600">
        <v>0.3201</v>
      </c>
      <c r="N132" s="534"/>
      <c r="O132" s="154" t="str">
        <f>IF(ISBLANK($C132),"",$C132*F132)</f>
        <v/>
      </c>
      <c r="P132" s="154" t="str">
        <f>IF(ISBLANK($C132),"",$C132*G132)</f>
        <v/>
      </c>
      <c r="Q132" s="154" t="str">
        <f>IF(ISBLANK($C132),"",$C132*H132)</f>
        <v/>
      </c>
      <c r="R132" s="154" t="str">
        <f>IF(ISBLANK($C132),"",$C132*I132)</f>
        <v/>
      </c>
      <c r="T132" s="154" t="str">
        <f>IF(ISBLANK($C132),"",$C132*K132)</f>
        <v/>
      </c>
      <c r="U132" s="534"/>
      <c r="V132" s="154" t="str">
        <f>IF(ISBLANK($C132),"",$C132*M132)</f>
        <v/>
      </c>
    </row>
    <row r="133" spans="2:22" customFormat="1">
      <c r="B133" s="744" t="s">
        <v>1577</v>
      </c>
      <c r="C133" s="5"/>
      <c r="D133" s="1" t="s">
        <v>216</v>
      </c>
      <c r="E133" s="7" t="s">
        <v>202</v>
      </c>
      <c r="F133" s="600">
        <v>0.26773999999999998</v>
      </c>
      <c r="G133" s="600">
        <v>1E-4</v>
      </c>
      <c r="H133" s="600">
        <v>1.92E-3</v>
      </c>
      <c r="I133" s="600">
        <v>0.26974999999999999</v>
      </c>
      <c r="J133" s="596"/>
      <c r="K133" s="600">
        <v>5.688E-2</v>
      </c>
      <c r="L133" s="596"/>
      <c r="M133" s="600">
        <v>0.32662999999999998</v>
      </c>
      <c r="N133" s="8"/>
      <c r="O133" s="154" t="str">
        <f t="shared" si="26"/>
        <v/>
      </c>
      <c r="P133" s="154" t="str">
        <f t="shared" si="27"/>
        <v/>
      </c>
      <c r="Q133" s="154" t="str">
        <f t="shared" si="27"/>
        <v/>
      </c>
      <c r="R133" s="154" t="str">
        <f t="shared" si="27"/>
        <v/>
      </c>
      <c r="T133" s="154" t="str">
        <f t="shared" si="28"/>
        <v/>
      </c>
      <c r="U133" s="8"/>
      <c r="V133" s="154" t="str">
        <f t="shared" si="29"/>
        <v/>
      </c>
    </row>
    <row r="134" spans="2:22" customFormat="1">
      <c r="B134" s="746" t="s">
        <v>325</v>
      </c>
      <c r="C134" s="51"/>
      <c r="D134" s="52"/>
      <c r="E134" s="53"/>
      <c r="F134" s="597" t="s">
        <v>326</v>
      </c>
      <c r="G134" s="597"/>
      <c r="H134" s="597"/>
      <c r="I134" s="598"/>
      <c r="J134" s="596"/>
      <c r="K134" s="599" t="s">
        <v>326</v>
      </c>
      <c r="L134" s="596"/>
      <c r="M134" s="599" t="s">
        <v>326</v>
      </c>
      <c r="N134" s="8"/>
      <c r="O134" s="490" t="s">
        <v>326</v>
      </c>
      <c r="P134" s="491"/>
      <c r="Q134" s="491"/>
      <c r="R134" s="161"/>
      <c r="T134" s="62" t="s">
        <v>326</v>
      </c>
      <c r="U134" s="8"/>
      <c r="V134" s="62" t="s">
        <v>326</v>
      </c>
    </row>
    <row r="135" spans="2:22" customFormat="1">
      <c r="B135" s="744" t="s">
        <v>893</v>
      </c>
      <c r="C135" s="5"/>
      <c r="D135" s="1" t="s">
        <v>216</v>
      </c>
      <c r="E135" s="7" t="s">
        <v>202</v>
      </c>
      <c r="F135" s="600">
        <v>0.28434999999999999</v>
      </c>
      <c r="G135" s="600">
        <v>2.5000000000000001E-4</v>
      </c>
      <c r="H135" s="600">
        <v>7.9000000000000001E-4</v>
      </c>
      <c r="I135" s="600">
        <v>0.28538999999999998</v>
      </c>
      <c r="J135" s="596"/>
      <c r="K135" s="600">
        <v>5.382E-2</v>
      </c>
      <c r="L135" s="596"/>
      <c r="M135" s="600">
        <v>0.33920999999999996</v>
      </c>
      <c r="N135" s="8"/>
      <c r="O135" s="154" t="str">
        <f t="shared" ref="O135:O150" si="30">IF(ISBLANK($C135),"",$C135*F135)</f>
        <v/>
      </c>
      <c r="P135" s="154" t="str">
        <f t="shared" ref="P135:P150" si="31">IF(ISBLANK($C135),"",$C135*G135)</f>
        <v/>
      </c>
      <c r="Q135" s="154" t="str">
        <f t="shared" ref="Q135:Q150" si="32">IF(ISBLANK($C135),"",$C135*H135)</f>
        <v/>
      </c>
      <c r="R135" s="154" t="str">
        <f t="shared" ref="R135:R150" si="33">IF(ISBLANK($C135),"",$C135*I135)</f>
        <v/>
      </c>
      <c r="T135" s="154" t="str">
        <f t="shared" ref="T135:T150" si="34">IF(ISBLANK($C135),"",$C135*K135)</f>
        <v/>
      </c>
      <c r="U135" s="8"/>
      <c r="V135" s="154" t="str">
        <f t="shared" ref="V135:V150" si="35">IF(ISBLANK($C135),"",$C135*M135)</f>
        <v/>
      </c>
    </row>
    <row r="136" spans="2:22" customFormat="1">
      <c r="B136" s="744" t="s">
        <v>891</v>
      </c>
      <c r="C136" s="5"/>
      <c r="D136" s="1" t="s">
        <v>216</v>
      </c>
      <c r="E136" s="7" t="s">
        <v>202</v>
      </c>
      <c r="F136" s="600">
        <v>0.26990999999999998</v>
      </c>
      <c r="G136" s="600">
        <v>2.9999999999999997E-4</v>
      </c>
      <c r="H136" s="600">
        <v>2.53E-2</v>
      </c>
      <c r="I136" s="600">
        <v>0.29550999999999999</v>
      </c>
      <c r="J136" s="596"/>
      <c r="K136" s="600">
        <v>5.688E-2</v>
      </c>
      <c r="L136" s="596"/>
      <c r="M136" s="600">
        <v>0.35238999999999998</v>
      </c>
      <c r="N136" s="8"/>
      <c r="O136" s="154" t="str">
        <f t="shared" si="30"/>
        <v/>
      </c>
      <c r="P136" s="154" t="str">
        <f t="shared" si="31"/>
        <v/>
      </c>
      <c r="Q136" s="154" t="str">
        <f t="shared" si="32"/>
        <v/>
      </c>
      <c r="R136" s="154" t="str">
        <f t="shared" si="33"/>
        <v/>
      </c>
      <c r="T136" s="154" t="str">
        <f t="shared" si="34"/>
        <v/>
      </c>
      <c r="U136" s="8"/>
      <c r="V136" s="154" t="str">
        <f t="shared" si="35"/>
        <v/>
      </c>
    </row>
    <row r="137" spans="2:22" customFormat="1">
      <c r="B137" s="744" t="s">
        <v>892</v>
      </c>
      <c r="C137" s="5"/>
      <c r="D137" s="1" t="s">
        <v>216</v>
      </c>
      <c r="E137" s="7" t="s">
        <v>202</v>
      </c>
      <c r="F137" s="600">
        <v>0.20508000000000001</v>
      </c>
      <c r="G137" s="600">
        <v>2.9999999999999997E-4</v>
      </c>
      <c r="H137" s="600">
        <v>1.2E-4</v>
      </c>
      <c r="I137" s="600">
        <v>0.20549999999999999</v>
      </c>
      <c r="J137" s="596"/>
      <c r="K137" s="600">
        <v>7.1999999999999995E-2</v>
      </c>
      <c r="L137" s="596"/>
      <c r="M137" s="600">
        <v>0.27749999999999997</v>
      </c>
      <c r="N137" s="8"/>
      <c r="O137" s="154" t="str">
        <f>IF(ISBLANK($C137),"",$C137*F137)</f>
        <v/>
      </c>
      <c r="P137" s="154" t="str">
        <f t="shared" si="31"/>
        <v/>
      </c>
      <c r="Q137" s="154" t="str">
        <f t="shared" si="32"/>
        <v/>
      </c>
      <c r="R137" s="154" t="str">
        <f t="shared" si="33"/>
        <v/>
      </c>
      <c r="S137" s="8"/>
      <c r="T137" s="154" t="str">
        <f t="shared" si="34"/>
        <v/>
      </c>
      <c r="U137" s="8"/>
      <c r="V137" s="154" t="str">
        <f t="shared" si="35"/>
        <v/>
      </c>
    </row>
    <row r="138" spans="2:22" customFormat="1">
      <c r="B138" s="744" t="s">
        <v>210</v>
      </c>
      <c r="C138" s="5"/>
      <c r="D138" s="1" t="s">
        <v>216</v>
      </c>
      <c r="E138" s="7" t="s">
        <v>202</v>
      </c>
      <c r="F138" s="600">
        <v>0.22974</v>
      </c>
      <c r="G138" s="600">
        <v>1.1E-4</v>
      </c>
      <c r="H138" s="600">
        <v>2.7E-4</v>
      </c>
      <c r="I138" s="600">
        <v>0.23011999999999999</v>
      </c>
      <c r="J138" s="596"/>
      <c r="K138" s="600">
        <v>2.8799999999999999E-2</v>
      </c>
      <c r="L138" s="596"/>
      <c r="M138" s="600">
        <v>0.25891999999999998</v>
      </c>
      <c r="N138" s="8"/>
      <c r="O138" s="154" t="str">
        <f t="shared" si="30"/>
        <v/>
      </c>
      <c r="P138" s="154" t="str">
        <f t="shared" si="31"/>
        <v/>
      </c>
      <c r="Q138" s="154" t="str">
        <f t="shared" si="32"/>
        <v/>
      </c>
      <c r="R138" s="154" t="str">
        <f t="shared" si="33"/>
        <v/>
      </c>
      <c r="T138" s="154" t="str">
        <f t="shared" si="34"/>
        <v/>
      </c>
      <c r="U138" s="8"/>
      <c r="V138" s="154" t="str">
        <f t="shared" si="35"/>
        <v/>
      </c>
    </row>
    <row r="139" spans="2:22" customFormat="1">
      <c r="B139" s="744"/>
      <c r="C139" s="5"/>
      <c r="D139" s="1" t="s">
        <v>217</v>
      </c>
      <c r="E139" s="7" t="s">
        <v>202</v>
      </c>
      <c r="F139" s="600">
        <v>6.7331000000000003</v>
      </c>
      <c r="G139" s="600">
        <v>3.3E-3</v>
      </c>
      <c r="H139" s="600">
        <v>8.0000000000000002E-3</v>
      </c>
      <c r="I139" s="600">
        <v>6.7443</v>
      </c>
      <c r="J139" s="596"/>
      <c r="K139" s="600">
        <v>0.84406000000000003</v>
      </c>
      <c r="L139" s="596"/>
      <c r="M139" s="600">
        <v>7.5883599999999998</v>
      </c>
      <c r="N139" s="8"/>
      <c r="O139" s="154" t="str">
        <f t="shared" si="30"/>
        <v/>
      </c>
      <c r="P139" s="154" t="str">
        <f t="shared" si="31"/>
        <v/>
      </c>
      <c r="Q139" s="154" t="str">
        <f t="shared" si="32"/>
        <v/>
      </c>
      <c r="R139" s="154" t="str">
        <f t="shared" si="33"/>
        <v/>
      </c>
      <c r="T139" s="154" t="str">
        <f t="shared" si="34"/>
        <v/>
      </c>
      <c r="U139" s="8"/>
      <c r="V139" s="154" t="str">
        <f t="shared" si="35"/>
        <v/>
      </c>
    </row>
    <row r="140" spans="2:22" customFormat="1">
      <c r="B140" s="744" t="s">
        <v>214</v>
      </c>
      <c r="C140" s="5"/>
      <c r="D140" s="1" t="s">
        <v>216</v>
      </c>
      <c r="E140" s="7" t="s">
        <v>202</v>
      </c>
      <c r="F140" s="600">
        <v>0.28034999999999999</v>
      </c>
      <c r="G140" s="600">
        <v>1.7000000000000001E-4</v>
      </c>
      <c r="H140" s="600">
        <v>7.5000000000000002E-4</v>
      </c>
      <c r="I140" s="600">
        <v>0.28126000000000001</v>
      </c>
      <c r="J140" s="596"/>
      <c r="K140" s="600">
        <v>3.415E-2</v>
      </c>
      <c r="L140" s="596"/>
      <c r="M140" s="600">
        <v>0.31541000000000002</v>
      </c>
      <c r="N140" s="8"/>
      <c r="O140" s="154" t="str">
        <f t="shared" si="30"/>
        <v/>
      </c>
      <c r="P140" s="154" t="str">
        <f t="shared" si="31"/>
        <v/>
      </c>
      <c r="Q140" s="154" t="str">
        <f t="shared" si="32"/>
        <v/>
      </c>
      <c r="R140" s="154" t="str">
        <f t="shared" si="33"/>
        <v/>
      </c>
      <c r="T140" s="154" t="str">
        <f t="shared" si="34"/>
        <v/>
      </c>
      <c r="U140" s="8"/>
      <c r="V140" s="154" t="str">
        <f t="shared" si="35"/>
        <v/>
      </c>
    </row>
    <row r="141" spans="2:22" customFormat="1">
      <c r="B141" s="744" t="s">
        <v>213</v>
      </c>
      <c r="C141" s="5"/>
      <c r="D141" s="1" t="s">
        <v>216</v>
      </c>
      <c r="E141" s="7" t="s">
        <v>202</v>
      </c>
      <c r="F141" s="600">
        <v>0.24829999999999999</v>
      </c>
      <c r="G141" s="600">
        <v>2.2000000000000001E-4</v>
      </c>
      <c r="H141" s="600">
        <v>6.4000000000000005E-4</v>
      </c>
      <c r="I141" s="600">
        <v>0.24915000000000001</v>
      </c>
      <c r="J141" s="596"/>
      <c r="K141" s="600">
        <v>3.5279999999999999E-2</v>
      </c>
      <c r="L141" s="596"/>
      <c r="M141" s="600">
        <v>0.28443000000000002</v>
      </c>
      <c r="N141" s="8"/>
      <c r="O141" s="154" t="str">
        <f t="shared" si="30"/>
        <v/>
      </c>
      <c r="P141" s="154" t="str">
        <f t="shared" si="31"/>
        <v/>
      </c>
      <c r="Q141" s="154" t="str">
        <f t="shared" si="32"/>
        <v/>
      </c>
      <c r="R141" s="154" t="str">
        <f t="shared" si="33"/>
        <v/>
      </c>
      <c r="T141" s="154" t="str">
        <f t="shared" si="34"/>
        <v/>
      </c>
      <c r="U141" s="8"/>
      <c r="V141" s="154" t="str">
        <f t="shared" si="35"/>
        <v/>
      </c>
    </row>
    <row r="142" spans="2:22" customFormat="1">
      <c r="B142" s="744" t="s">
        <v>205</v>
      </c>
      <c r="C142" s="5"/>
      <c r="D142" s="1" t="s">
        <v>216</v>
      </c>
      <c r="E142" s="7" t="s">
        <v>202</v>
      </c>
      <c r="F142" s="600">
        <v>0.20508000000000001</v>
      </c>
      <c r="G142" s="600">
        <v>2.9999999999999997E-4</v>
      </c>
      <c r="H142" s="600">
        <v>1.2E-4</v>
      </c>
      <c r="I142" s="600">
        <v>0.20549999999999999</v>
      </c>
      <c r="J142" s="596"/>
      <c r="K142" s="600">
        <v>2.1239999999999998E-2</v>
      </c>
      <c r="L142" s="596"/>
      <c r="M142" s="600">
        <v>0.22674</v>
      </c>
      <c r="N142" s="8"/>
      <c r="O142" s="154" t="str">
        <f t="shared" si="30"/>
        <v/>
      </c>
      <c r="P142" s="154" t="str">
        <f t="shared" si="31"/>
        <v/>
      </c>
      <c r="Q142" s="154" t="str">
        <f t="shared" si="32"/>
        <v/>
      </c>
      <c r="R142" s="154" t="str">
        <f t="shared" si="33"/>
        <v/>
      </c>
      <c r="T142" s="154" t="str">
        <f t="shared" si="34"/>
        <v/>
      </c>
      <c r="U142" s="8"/>
      <c r="V142" s="154" t="str">
        <f t="shared" si="35"/>
        <v/>
      </c>
    </row>
    <row r="143" spans="2:22" customFormat="1">
      <c r="B143" s="744"/>
      <c r="C143" s="5"/>
      <c r="D143" s="1" t="s">
        <v>217</v>
      </c>
      <c r="E143" s="7" t="s">
        <v>202</v>
      </c>
      <c r="F143" s="600">
        <v>6.0102000000000002</v>
      </c>
      <c r="G143" s="600">
        <v>8.8000000000000005E-3</v>
      </c>
      <c r="H143" s="600">
        <v>3.5999999999999999E-3</v>
      </c>
      <c r="I143" s="600">
        <v>6.0227000000000004</v>
      </c>
      <c r="J143" s="596"/>
      <c r="K143" s="600">
        <v>0.62246999999999997</v>
      </c>
      <c r="L143" s="596"/>
      <c r="M143" s="600">
        <v>6.6451700000000002</v>
      </c>
      <c r="N143" s="8"/>
      <c r="O143" s="154" t="str">
        <f t="shared" si="30"/>
        <v/>
      </c>
      <c r="P143" s="154" t="str">
        <f t="shared" si="31"/>
        <v/>
      </c>
      <c r="Q143" s="154" t="str">
        <f t="shared" si="32"/>
        <v/>
      </c>
      <c r="R143" s="154" t="str">
        <f t="shared" si="33"/>
        <v/>
      </c>
      <c r="T143" s="154" t="str">
        <f t="shared" si="34"/>
        <v/>
      </c>
      <c r="U143" s="8"/>
      <c r="V143" s="154" t="str">
        <f t="shared" si="35"/>
        <v/>
      </c>
    </row>
    <row r="144" spans="2:22" customFormat="1">
      <c r="B144" s="744" t="s">
        <v>212</v>
      </c>
      <c r="C144" s="5"/>
      <c r="D144" s="1" t="s">
        <v>216</v>
      </c>
      <c r="E144" s="7" t="s">
        <v>202</v>
      </c>
      <c r="F144" s="600">
        <v>0.20563999999999999</v>
      </c>
      <c r="G144" s="600">
        <v>1E-4</v>
      </c>
      <c r="H144" s="600">
        <v>1.2E-4</v>
      </c>
      <c r="I144" s="600">
        <v>0.20585999999999999</v>
      </c>
      <c r="J144" s="596"/>
      <c r="K144" s="600">
        <v>2.5049999999999999E-2</v>
      </c>
      <c r="L144" s="596"/>
      <c r="M144" s="600">
        <v>0.23090999999999998</v>
      </c>
      <c r="N144" s="8"/>
      <c r="O144" s="154" t="str">
        <f t="shared" si="30"/>
        <v/>
      </c>
      <c r="P144" s="154" t="str">
        <f t="shared" si="31"/>
        <v/>
      </c>
      <c r="Q144" s="154" t="str">
        <f t="shared" si="32"/>
        <v/>
      </c>
      <c r="R144" s="154" t="str">
        <f t="shared" si="33"/>
        <v/>
      </c>
      <c r="T144" s="154" t="str">
        <f t="shared" si="34"/>
        <v/>
      </c>
      <c r="U144" s="8"/>
      <c r="V144" s="154" t="str">
        <f t="shared" si="35"/>
        <v/>
      </c>
    </row>
    <row r="145" spans="1:22" customFormat="1">
      <c r="B145" s="747" t="s">
        <v>1572</v>
      </c>
      <c r="C145" s="5"/>
      <c r="D145" s="1" t="s">
        <v>216</v>
      </c>
      <c r="E145" s="7" t="s">
        <v>202</v>
      </c>
      <c r="F145" s="600">
        <v>0.24709999999999999</v>
      </c>
      <c r="G145" s="600">
        <v>4.0000000000000002E-4</v>
      </c>
      <c r="H145" s="600">
        <v>5.9999999999999995E-4</v>
      </c>
      <c r="I145" s="600">
        <v>0.24809999999999999</v>
      </c>
      <c r="J145" s="596"/>
      <c r="K145" s="600">
        <v>5.2600000000000001E-2</v>
      </c>
      <c r="L145" s="596"/>
      <c r="M145" s="600">
        <v>0.30069999999999997</v>
      </c>
      <c r="N145" s="534"/>
      <c r="O145" s="154" t="str">
        <f>IF(ISBLANK($C145),"",$C145*F145)</f>
        <v/>
      </c>
      <c r="P145" s="154" t="str">
        <f>IF(ISBLANK($C145),"",$C145*G145)</f>
        <v/>
      </c>
      <c r="Q145" s="154" t="str">
        <f>IF(ISBLANK($C145),"",$C145*H145)</f>
        <v/>
      </c>
      <c r="R145" s="154" t="str">
        <f>IF(ISBLANK($C145),"",$C145*I145)</f>
        <v/>
      </c>
      <c r="T145" s="154" t="str">
        <f>IF(ISBLANK($C145),"",$C145*K145)</f>
        <v/>
      </c>
      <c r="U145" s="534"/>
      <c r="V145" s="154" t="str">
        <f>IF(ISBLANK($C145),"",$C145*M145)</f>
        <v/>
      </c>
    </row>
    <row r="146" spans="1:22" customFormat="1">
      <c r="B146" s="744" t="s">
        <v>1576</v>
      </c>
      <c r="C146" s="5"/>
      <c r="D146" s="1" t="s">
        <v>216</v>
      </c>
      <c r="E146" s="7" t="s">
        <v>202</v>
      </c>
      <c r="F146" s="600">
        <v>0.25228</v>
      </c>
      <c r="G146" s="600">
        <v>3.6000000000000002E-4</v>
      </c>
      <c r="H146" s="600">
        <v>6.4999999999999997E-4</v>
      </c>
      <c r="I146" s="600">
        <v>0.25329000000000002</v>
      </c>
      <c r="J146" s="596"/>
      <c r="K146" s="600">
        <v>5.076E-2</v>
      </c>
      <c r="L146" s="596"/>
      <c r="M146" s="600">
        <v>0.30405000000000004</v>
      </c>
      <c r="N146" s="8"/>
      <c r="O146" s="154" t="str">
        <f t="shared" si="30"/>
        <v/>
      </c>
      <c r="P146" s="154" t="str">
        <f t="shared" si="31"/>
        <v/>
      </c>
      <c r="Q146" s="154" t="str">
        <f t="shared" si="32"/>
        <v/>
      </c>
      <c r="R146" s="154" t="str">
        <f t="shared" si="33"/>
        <v/>
      </c>
      <c r="T146" s="154" t="str">
        <f t="shared" si="34"/>
        <v/>
      </c>
      <c r="U146" s="8"/>
      <c r="V146" s="154" t="str">
        <f t="shared" si="35"/>
        <v/>
      </c>
    </row>
    <row r="147" spans="1:22" customFormat="1">
      <c r="B147" s="744" t="s">
        <v>215</v>
      </c>
      <c r="C147" s="5"/>
      <c r="D147" s="1" t="s">
        <v>216</v>
      </c>
      <c r="E147" s="7" t="s">
        <v>202</v>
      </c>
      <c r="F147" s="600">
        <v>0.34205000000000002</v>
      </c>
      <c r="G147" s="600">
        <v>2.4000000000000001E-4</v>
      </c>
      <c r="H147" s="600">
        <v>8.3099999999999997E-3</v>
      </c>
      <c r="I147" s="600">
        <v>0.35060000000000002</v>
      </c>
      <c r="J147" s="596"/>
      <c r="K147" s="600">
        <v>4.1660000000000003E-2</v>
      </c>
      <c r="L147" s="596"/>
      <c r="M147" s="600">
        <v>0.39226000000000005</v>
      </c>
      <c r="N147" s="8"/>
      <c r="O147" s="154" t="str">
        <f t="shared" si="30"/>
        <v/>
      </c>
      <c r="P147" s="154" t="str">
        <f t="shared" si="31"/>
        <v/>
      </c>
      <c r="Q147" s="154" t="str">
        <f t="shared" si="32"/>
        <v/>
      </c>
      <c r="R147" s="154" t="str">
        <f t="shared" si="33"/>
        <v/>
      </c>
      <c r="T147" s="154" t="str">
        <f t="shared" si="34"/>
        <v/>
      </c>
      <c r="U147" s="8"/>
      <c r="V147" s="154" t="str">
        <f t="shared" si="35"/>
        <v/>
      </c>
    </row>
    <row r="148" spans="1:22" customFormat="1">
      <c r="A148" s="967"/>
      <c r="B148" s="966" t="s">
        <v>1574</v>
      </c>
      <c r="C148" s="5"/>
      <c r="D148" s="1" t="s">
        <v>216</v>
      </c>
      <c r="E148" s="7" t="s">
        <v>202</v>
      </c>
      <c r="F148" s="600">
        <v>0.28034999999999999</v>
      </c>
      <c r="G148" s="600">
        <v>1.7000000000000001E-4</v>
      </c>
      <c r="H148" s="600">
        <v>7.5000000000000002E-4</v>
      </c>
      <c r="I148" s="600">
        <v>0.28129999999999999</v>
      </c>
      <c r="J148" s="596"/>
      <c r="K148" s="600">
        <v>3.415E-2</v>
      </c>
      <c r="L148" s="596"/>
      <c r="M148" s="600">
        <v>0.31545000000000001</v>
      </c>
      <c r="N148" s="534"/>
      <c r="O148" s="154" t="str">
        <f>IF(ISBLANK($C148),"",$C148*F148)</f>
        <v/>
      </c>
      <c r="P148" s="154" t="str">
        <f>IF(ISBLANK($C148),"",$C148*G148)</f>
        <v/>
      </c>
      <c r="Q148" s="154" t="str">
        <f>IF(ISBLANK($C148),"",$C148*H148)</f>
        <v/>
      </c>
      <c r="R148" s="154" t="str">
        <f>IF(ISBLANK($C148),"",$C148*I148)</f>
        <v/>
      </c>
      <c r="T148" s="154" t="str">
        <f>IF(ISBLANK($C148),"",$C148*K148)</f>
        <v/>
      </c>
      <c r="U148" s="534"/>
      <c r="V148" s="154" t="str">
        <f>IF(ISBLANK($C148),"",$C148*M148)</f>
        <v/>
      </c>
    </row>
    <row r="149" spans="1:22" customFormat="1">
      <c r="B149" s="1" t="s">
        <v>221</v>
      </c>
      <c r="C149" s="5"/>
      <c r="D149" s="1" t="s">
        <v>216</v>
      </c>
      <c r="E149" s="7" t="s">
        <v>202</v>
      </c>
      <c r="F149" s="600">
        <v>0.25818999999999998</v>
      </c>
      <c r="G149" s="600">
        <v>2.4000000000000001E-4</v>
      </c>
      <c r="H149" s="600">
        <v>7.1000000000000002E-4</v>
      </c>
      <c r="I149" s="600">
        <v>0.25913999999999998</v>
      </c>
      <c r="J149" s="596"/>
      <c r="K149" s="600">
        <v>3.1449999999999999E-2</v>
      </c>
      <c r="L149" s="596"/>
      <c r="M149" s="600">
        <v>0.29058999999999996</v>
      </c>
      <c r="N149" s="8"/>
      <c r="O149" s="154" t="str">
        <f t="shared" si="30"/>
        <v/>
      </c>
      <c r="P149" s="154" t="str">
        <f t="shared" si="31"/>
        <v/>
      </c>
      <c r="Q149" s="154" t="str">
        <f t="shared" si="32"/>
        <v/>
      </c>
      <c r="R149" s="154" t="str">
        <f t="shared" si="33"/>
        <v/>
      </c>
      <c r="T149" s="154" t="str">
        <f t="shared" si="34"/>
        <v/>
      </c>
      <c r="U149" s="8"/>
      <c r="V149" s="154" t="str">
        <f t="shared" si="35"/>
        <v/>
      </c>
    </row>
    <row r="150" spans="1:22" customFormat="1">
      <c r="B150" s="1"/>
      <c r="C150" s="5"/>
      <c r="D150" s="1" t="s">
        <v>217</v>
      </c>
      <c r="E150" s="7" t="s">
        <v>202</v>
      </c>
      <c r="F150" s="600">
        <v>7.5669000000000004</v>
      </c>
      <c r="G150" s="600">
        <v>7.0000000000000001E-3</v>
      </c>
      <c r="H150" s="600">
        <v>2.07E-2</v>
      </c>
      <c r="I150" s="600">
        <v>7.5945</v>
      </c>
      <c r="J150" s="596"/>
      <c r="K150" s="600">
        <v>0.92166999999999999</v>
      </c>
      <c r="L150" s="596"/>
      <c r="M150" s="600">
        <v>8.5161700000000007</v>
      </c>
      <c r="N150" s="8"/>
      <c r="O150" s="154" t="str">
        <f t="shared" si="30"/>
        <v/>
      </c>
      <c r="P150" s="154" t="str">
        <f t="shared" si="31"/>
        <v/>
      </c>
      <c r="Q150" s="154" t="str">
        <f t="shared" si="32"/>
        <v/>
      </c>
      <c r="R150" s="154" t="str">
        <f t="shared" si="33"/>
        <v/>
      </c>
      <c r="T150" s="154" t="str">
        <f t="shared" si="34"/>
        <v/>
      </c>
      <c r="U150" s="8"/>
      <c r="V150" s="154" t="str">
        <f t="shared" si="35"/>
        <v/>
      </c>
    </row>
    <row r="151" spans="1:22" customFormat="1">
      <c r="B151" s="385" t="s">
        <v>385</v>
      </c>
      <c r="C151" s="51"/>
      <c r="D151" s="52"/>
      <c r="E151" s="53"/>
      <c r="F151" s="52" t="s">
        <v>765</v>
      </c>
      <c r="G151" s="52"/>
      <c r="H151" s="52"/>
      <c r="I151" s="489"/>
      <c r="J151" s="8"/>
      <c r="K151" s="62" t="s">
        <v>765</v>
      </c>
      <c r="L151" s="8"/>
      <c r="M151" s="62" t="s">
        <v>765</v>
      </c>
      <c r="N151" s="8"/>
      <c r="O151" s="490" t="s">
        <v>765</v>
      </c>
      <c r="P151" s="491"/>
      <c r="Q151" s="491"/>
      <c r="R151" s="161"/>
      <c r="T151" s="62" t="s">
        <v>765</v>
      </c>
      <c r="U151" s="8"/>
      <c r="V151" s="62" t="s">
        <v>765</v>
      </c>
    </row>
    <row r="152" spans="1:22" customFormat="1">
      <c r="B152" s="4" t="s">
        <v>222</v>
      </c>
      <c r="C152" s="6"/>
      <c r="D152" s="3"/>
      <c r="E152" s="21"/>
      <c r="F152" s="94"/>
      <c r="G152" s="6"/>
      <c r="H152" s="6"/>
      <c r="I152" s="6"/>
      <c r="J152" s="8"/>
      <c r="K152" s="6"/>
      <c r="L152" s="8"/>
      <c r="M152" s="6"/>
      <c r="N152" s="8"/>
      <c r="O152" s="156">
        <f>SUM(O123:O150)</f>
        <v>0</v>
      </c>
      <c r="P152" s="156">
        <f>SUM(P123:P150)</f>
        <v>0</v>
      </c>
      <c r="Q152" s="156">
        <f>SUM(Q123:Q150)</f>
        <v>0</v>
      </c>
      <c r="R152" s="156">
        <f>SUM(R123:R150)</f>
        <v>0</v>
      </c>
      <c r="T152" s="156">
        <f>SUM(T123:T150)</f>
        <v>0</v>
      </c>
      <c r="U152" s="8"/>
      <c r="V152" s="156">
        <f>SUM(V123:V150)</f>
        <v>0</v>
      </c>
    </row>
    <row r="153" spans="1:22" s="33" customFormat="1" ht="9">
      <c r="B153" s="465"/>
      <c r="C153" s="466"/>
      <c r="D153" s="467"/>
      <c r="E153" s="468"/>
      <c r="F153" s="466"/>
      <c r="G153" s="465"/>
      <c r="H153" s="392"/>
      <c r="I153" s="392"/>
      <c r="J153" s="392"/>
      <c r="K153" s="392"/>
    </row>
    <row r="154" spans="1:22" ht="12.75" customHeight="1">
      <c r="A154" s="25" t="s">
        <v>812</v>
      </c>
      <c r="B154" s="1098" t="s">
        <v>1414</v>
      </c>
      <c r="C154" s="1098"/>
      <c r="D154" s="1098"/>
      <c r="E154" s="1098"/>
      <c r="F154" s="1098"/>
      <c r="G154" s="1098"/>
      <c r="H154" s="1098"/>
      <c r="I154" s="1098"/>
      <c r="J154" s="681"/>
      <c r="K154" s="684"/>
    </row>
    <row r="155" spans="1:22" ht="24.75" customHeight="1">
      <c r="A155" s="25"/>
      <c r="B155" s="1073" t="s">
        <v>1415</v>
      </c>
      <c r="C155" s="1073"/>
      <c r="D155" s="1073"/>
      <c r="E155" s="1073"/>
      <c r="F155" s="1073"/>
      <c r="G155" s="1073"/>
      <c r="H155" s="1073"/>
      <c r="I155" s="1073"/>
      <c r="J155" s="684"/>
      <c r="K155" s="684"/>
    </row>
    <row r="156" spans="1:22">
      <c r="A156" s="25" t="s">
        <v>266</v>
      </c>
      <c r="B156" s="393"/>
      <c r="C156" s="393"/>
      <c r="D156" s="393"/>
      <c r="E156" s="393"/>
      <c r="F156" s="393"/>
      <c r="G156" s="393"/>
      <c r="H156" s="390"/>
      <c r="I156" s="390"/>
      <c r="J156" s="390"/>
      <c r="K156" s="390"/>
    </row>
    <row r="157" spans="1:22" ht="28.5" customHeight="1">
      <c r="A157" s="213">
        <v>1</v>
      </c>
      <c r="B157" s="1105" t="s">
        <v>335</v>
      </c>
      <c r="C157" s="1105"/>
      <c r="D157" s="1105"/>
      <c r="E157" s="1105"/>
      <c r="F157" s="1105"/>
      <c r="G157" s="1105"/>
      <c r="H157" s="1105"/>
      <c r="I157" s="1105"/>
      <c r="J157" s="1105"/>
      <c r="K157" s="1105"/>
    </row>
    <row r="158" spans="1:22">
      <c r="A158" s="213">
        <f>A157+1</f>
        <v>2</v>
      </c>
      <c r="B158" s="1105" t="s">
        <v>897</v>
      </c>
      <c r="C158" s="1105"/>
      <c r="D158" s="1105"/>
      <c r="E158" s="1105"/>
      <c r="F158" s="1105"/>
      <c r="G158" s="1105"/>
      <c r="H158" s="1105"/>
      <c r="I158" s="1105"/>
      <c r="J158" s="1105"/>
      <c r="K158" s="1105"/>
    </row>
    <row r="159" spans="1:22">
      <c r="A159" s="213">
        <f>A158+1</f>
        <v>3</v>
      </c>
      <c r="B159" s="1105" t="s">
        <v>995</v>
      </c>
      <c r="C159" s="1105"/>
      <c r="D159" s="1105"/>
      <c r="E159" s="1105"/>
      <c r="F159" s="1105"/>
      <c r="G159" s="1105"/>
      <c r="H159" s="1105"/>
      <c r="I159" s="1105"/>
      <c r="J159" s="1105"/>
      <c r="K159" s="1105"/>
    </row>
    <row r="160" spans="1:22">
      <c r="A160" s="213"/>
      <c r="B160" s="1105"/>
      <c r="C160" s="1105"/>
      <c r="D160" s="1105"/>
      <c r="E160" s="1105"/>
      <c r="F160" s="1105"/>
      <c r="G160" s="1105"/>
      <c r="H160" s="1105"/>
      <c r="I160" s="1105"/>
      <c r="J160" s="1105"/>
      <c r="K160" s="1105"/>
    </row>
    <row r="161" spans="1:23">
      <c r="A161" s="213"/>
      <c r="B161" s="1105"/>
      <c r="C161" s="1105"/>
      <c r="D161" s="1105"/>
      <c r="E161" s="1105"/>
      <c r="F161" s="1105"/>
      <c r="G161" s="1105"/>
      <c r="H161" s="1105"/>
      <c r="I161" s="1105"/>
      <c r="J161" s="1105"/>
      <c r="K161" s="1105"/>
    </row>
    <row r="162" spans="1:23" s="9" customFormat="1" ht="11">
      <c r="A162" s="464"/>
      <c r="B162" s="1105"/>
      <c r="C162" s="1105"/>
      <c r="D162" s="1105"/>
      <c r="E162" s="1105"/>
      <c r="F162" s="1105"/>
      <c r="G162" s="1105"/>
      <c r="H162" s="1105"/>
      <c r="I162" s="1105"/>
      <c r="J162" s="1105"/>
      <c r="K162" s="1105"/>
    </row>
    <row r="163" spans="1:23" s="25" customFormat="1" ht="26.25" customHeight="1">
      <c r="A163" s="213">
        <f>A159+1</f>
        <v>4</v>
      </c>
      <c r="B163" s="1105" t="s">
        <v>982</v>
      </c>
      <c r="C163" s="1105"/>
      <c r="D163" s="1105"/>
      <c r="E163" s="1105"/>
      <c r="F163" s="1105"/>
      <c r="G163" s="1105"/>
      <c r="H163" s="1105"/>
      <c r="I163" s="1105"/>
      <c r="J163" s="1105"/>
      <c r="K163" s="1105"/>
      <c r="S163" s="8"/>
      <c r="T163" s="8"/>
      <c r="U163" s="8"/>
      <c r="V163" s="8"/>
      <c r="W163" s="8"/>
    </row>
    <row r="164" spans="1:23" s="25" customFormat="1" ht="27" customHeight="1">
      <c r="A164" s="213">
        <f>A163+1</f>
        <v>5</v>
      </c>
      <c r="B164" s="1105" t="s">
        <v>1</v>
      </c>
      <c r="C164" s="1105"/>
      <c r="D164" s="1105"/>
      <c r="E164" s="1105"/>
      <c r="F164" s="1105"/>
      <c r="G164" s="1105"/>
      <c r="H164" s="1105"/>
      <c r="I164" s="1105"/>
      <c r="J164" s="1105"/>
      <c r="K164" s="1105"/>
    </row>
    <row r="165" spans="1:23" s="25" customFormat="1">
      <c r="A165" s="213">
        <f>A164+1</f>
        <v>6</v>
      </c>
      <c r="B165" s="1105" t="s">
        <v>896</v>
      </c>
      <c r="C165" s="1105"/>
      <c r="D165" s="1105"/>
      <c r="E165" s="1105"/>
      <c r="F165" s="1105"/>
      <c r="G165" s="1105"/>
      <c r="H165" s="1105"/>
      <c r="I165" s="1105"/>
      <c r="J165" s="1105"/>
      <c r="K165" s="1105"/>
    </row>
    <row r="166" spans="1:23" ht="14.25" customHeight="1">
      <c r="A166" s="213">
        <f>A165+1</f>
        <v>7</v>
      </c>
      <c r="B166" s="1106" t="s">
        <v>1237</v>
      </c>
      <c r="C166" s="1107"/>
      <c r="D166" s="1107"/>
      <c r="E166" s="1107"/>
      <c r="F166" s="1107"/>
      <c r="G166" s="1107"/>
      <c r="H166" s="1107"/>
      <c r="I166" s="1107"/>
      <c r="J166" s="1107"/>
      <c r="K166" s="1107"/>
      <c r="S166" s="25"/>
      <c r="T166" s="25"/>
      <c r="U166" s="25"/>
      <c r="V166" s="25"/>
      <c r="W166" s="25"/>
    </row>
    <row r="167" spans="1:23" ht="14.25" customHeight="1">
      <c r="A167" s="213"/>
      <c r="B167" s="1107"/>
      <c r="C167" s="1107"/>
      <c r="D167" s="1107"/>
      <c r="E167" s="1107"/>
      <c r="F167" s="1107"/>
      <c r="G167" s="1107"/>
      <c r="H167" s="1107"/>
      <c r="I167" s="1107"/>
      <c r="J167" s="1107"/>
      <c r="K167" s="1107"/>
      <c r="S167" s="25"/>
      <c r="T167" s="25"/>
      <c r="U167" s="25"/>
      <c r="V167" s="25"/>
      <c r="W167" s="25"/>
    </row>
    <row r="168" spans="1:23">
      <c r="A168" s="213">
        <f>A166+1</f>
        <v>8</v>
      </c>
      <c r="B168" s="1105" t="s">
        <v>898</v>
      </c>
      <c r="C168" s="1105"/>
      <c r="D168" s="1105"/>
      <c r="E168" s="1105"/>
      <c r="F168" s="1105"/>
      <c r="G168" s="1105"/>
      <c r="H168" s="1105"/>
      <c r="I168" s="1105"/>
      <c r="J168" s="1105"/>
      <c r="K168" s="1105"/>
    </row>
    <row r="169" spans="1:23">
      <c r="A169" s="213"/>
      <c r="B169" s="1105"/>
      <c r="C169" s="1105"/>
      <c r="D169" s="1105"/>
      <c r="E169" s="1105"/>
      <c r="F169" s="1105"/>
      <c r="G169" s="1105"/>
      <c r="H169" s="1105"/>
      <c r="I169" s="1105"/>
      <c r="J169" s="1105"/>
      <c r="K169" s="1105"/>
    </row>
    <row r="170" spans="1:23">
      <c r="A170" s="213">
        <f>A168+1</f>
        <v>9</v>
      </c>
      <c r="B170" s="1102" t="s">
        <v>813</v>
      </c>
      <c r="C170" s="1102"/>
      <c r="D170" s="1102"/>
      <c r="E170" s="1102"/>
      <c r="F170" s="1102"/>
      <c r="G170" s="1102"/>
      <c r="H170" s="1102"/>
      <c r="I170" s="1102"/>
      <c r="J170" s="1102"/>
      <c r="K170" s="1102"/>
    </row>
    <row r="171" spans="1:23">
      <c r="A171" s="213">
        <f>A170+1</f>
        <v>10</v>
      </c>
      <c r="B171" s="1102" t="s">
        <v>113</v>
      </c>
      <c r="C171" s="1102"/>
      <c r="D171" s="1102"/>
      <c r="E171" s="1102"/>
      <c r="F171" s="1102"/>
      <c r="G171" s="1102"/>
      <c r="H171" s="1102"/>
      <c r="I171" s="1102"/>
      <c r="J171" s="1102"/>
      <c r="K171" s="1102"/>
    </row>
    <row r="172" spans="1:23" s="534" customFormat="1" ht="14.25" customHeight="1">
      <c r="A172" s="743">
        <f>A171+1</f>
        <v>11</v>
      </c>
      <c r="B172" s="1059" t="s">
        <v>1569</v>
      </c>
      <c r="C172" s="1059"/>
      <c r="D172" s="1059"/>
      <c r="E172" s="1059"/>
      <c r="F172" s="1059"/>
      <c r="G172" s="1059"/>
      <c r="H172" s="1059"/>
      <c r="I172" s="1059"/>
      <c r="J172" s="1059"/>
      <c r="K172" s="1059"/>
    </row>
    <row r="173" spans="1:23" s="534" customFormat="1">
      <c r="A173" s="743"/>
      <c r="B173" s="1059"/>
      <c r="C173" s="1059"/>
      <c r="D173" s="1059"/>
      <c r="E173" s="1059"/>
      <c r="F173" s="1059"/>
      <c r="G173" s="1059"/>
      <c r="H173" s="1059"/>
      <c r="I173" s="1059"/>
      <c r="J173" s="1059"/>
      <c r="K173" s="1059"/>
    </row>
    <row r="174" spans="1:23" s="534" customFormat="1">
      <c r="A174" s="743"/>
      <c r="B174" s="1059"/>
      <c r="C174" s="1059"/>
      <c r="D174" s="1059"/>
      <c r="E174" s="1059"/>
      <c r="F174" s="1059"/>
      <c r="G174" s="1059"/>
      <c r="H174" s="1059"/>
      <c r="I174" s="1059"/>
      <c r="J174" s="1059"/>
      <c r="K174" s="1059"/>
    </row>
    <row r="175" spans="1:23" s="534" customFormat="1">
      <c r="A175" s="743"/>
      <c r="B175" s="1059"/>
      <c r="C175" s="1059"/>
      <c r="D175" s="1059"/>
      <c r="E175" s="1059"/>
      <c r="F175" s="1059"/>
      <c r="G175" s="1059"/>
      <c r="H175" s="1059"/>
      <c r="I175" s="1059"/>
      <c r="J175" s="1059"/>
      <c r="K175" s="1059"/>
    </row>
    <row r="176" spans="1:23" s="33" customFormat="1" ht="9">
      <c r="A176" s="935"/>
      <c r="B176" s="1059"/>
      <c r="C176" s="1059"/>
      <c r="D176" s="1059"/>
      <c r="E176" s="1059"/>
      <c r="F176" s="1059"/>
      <c r="G176" s="1059"/>
      <c r="H176" s="1059"/>
      <c r="I176" s="1059"/>
      <c r="J176" s="1059"/>
      <c r="K176" s="1059"/>
    </row>
    <row r="177" spans="1:11" ht="14.25" customHeight="1">
      <c r="A177" s="743">
        <f>A172+1</f>
        <v>12</v>
      </c>
      <c r="B177" s="1059" t="s">
        <v>1570</v>
      </c>
      <c r="C177" s="1059"/>
      <c r="D177" s="1059"/>
      <c r="E177" s="1059"/>
      <c r="F177" s="1059"/>
      <c r="G177" s="1059"/>
      <c r="H177" s="1059"/>
      <c r="I177" s="1059"/>
      <c r="J177" s="1059"/>
      <c r="K177" s="1059"/>
    </row>
    <row r="178" spans="1:11" s="534" customFormat="1">
      <c r="A178" s="743"/>
      <c r="B178" s="1059"/>
      <c r="C178" s="1059"/>
      <c r="D178" s="1059"/>
      <c r="E178" s="1059"/>
      <c r="F178" s="1059"/>
      <c r="G178" s="1059"/>
      <c r="H178" s="1059"/>
      <c r="I178" s="1059"/>
      <c r="J178" s="1059"/>
      <c r="K178" s="1059"/>
    </row>
    <row r="179" spans="1:11" s="534" customFormat="1">
      <c r="A179" s="743"/>
      <c r="B179" s="1059"/>
      <c r="C179" s="1059"/>
      <c r="D179" s="1059"/>
      <c r="E179" s="1059"/>
      <c r="F179" s="1059"/>
      <c r="G179" s="1059"/>
      <c r="H179" s="1059"/>
      <c r="I179" s="1059"/>
      <c r="J179" s="1059"/>
      <c r="K179" s="1059"/>
    </row>
    <row r="180" spans="1:11" s="33" customFormat="1" ht="9">
      <c r="A180" s="935"/>
      <c r="B180" s="1059"/>
      <c r="C180" s="1059"/>
      <c r="D180" s="1059"/>
      <c r="E180" s="1059"/>
      <c r="F180" s="1059"/>
      <c r="G180" s="1059"/>
      <c r="H180" s="1059"/>
      <c r="I180" s="1059"/>
      <c r="J180" s="1059"/>
      <c r="K180" s="1059"/>
    </row>
    <row r="181" spans="1:11" s="534" customFormat="1">
      <c r="A181" s="743"/>
      <c r="B181" s="1098" t="s">
        <v>1443</v>
      </c>
      <c r="C181" s="1098"/>
      <c r="D181" s="1098"/>
      <c r="E181" s="954"/>
      <c r="F181" s="968" t="s">
        <v>1446</v>
      </c>
      <c r="G181" s="956"/>
      <c r="H181" s="956"/>
      <c r="I181" s="956"/>
      <c r="J181" s="956"/>
      <c r="K181" s="956"/>
    </row>
    <row r="182" spans="1:11" s="534" customFormat="1">
      <c r="A182" s="743"/>
      <c r="B182" s="1099" t="s">
        <v>1449</v>
      </c>
      <c r="C182" s="1099"/>
      <c r="D182" s="1099"/>
      <c r="E182" s="1099"/>
      <c r="F182" s="1099"/>
      <c r="G182" s="1099"/>
      <c r="H182" s="1099"/>
      <c r="I182" s="1099"/>
      <c r="J182" s="1099"/>
      <c r="K182" s="1099"/>
    </row>
    <row r="183" spans="1:11">
      <c r="A183" s="743">
        <f>A177+1</f>
        <v>13</v>
      </c>
      <c r="B183" s="1059" t="s">
        <v>1571</v>
      </c>
      <c r="C183" s="1060"/>
      <c r="D183" s="1060"/>
      <c r="E183" s="1060"/>
      <c r="F183" s="1060"/>
      <c r="G183" s="1060"/>
      <c r="H183" s="1060"/>
      <c r="I183" s="1060"/>
      <c r="J183" s="1060"/>
      <c r="K183" s="1060"/>
    </row>
    <row r="184" spans="1:11" s="534" customFormat="1">
      <c r="A184" s="743"/>
      <c r="B184" s="1060"/>
      <c r="C184" s="1060"/>
      <c r="D184" s="1060"/>
      <c r="E184" s="1060"/>
      <c r="F184" s="1060"/>
      <c r="G184" s="1060"/>
      <c r="H184" s="1060"/>
      <c r="I184" s="1060"/>
      <c r="J184" s="1060"/>
      <c r="K184" s="1060"/>
    </row>
    <row r="185" spans="1:11" s="534" customFormat="1">
      <c r="A185" s="743"/>
      <c r="B185" s="1060"/>
      <c r="C185" s="1060"/>
      <c r="D185" s="1060"/>
      <c r="E185" s="1060"/>
      <c r="F185" s="1060"/>
      <c r="G185" s="1060"/>
      <c r="H185" s="1060"/>
      <c r="I185" s="1060"/>
      <c r="J185" s="1060"/>
      <c r="K185" s="1060"/>
    </row>
    <row r="186" spans="1:11" s="33" customFormat="1" ht="9">
      <c r="A186" s="935"/>
      <c r="B186" s="1060"/>
      <c r="C186" s="1060"/>
      <c r="D186" s="1060"/>
      <c r="E186" s="1060"/>
      <c r="F186" s="1060"/>
      <c r="G186" s="1060"/>
      <c r="H186" s="1060"/>
      <c r="I186" s="1060"/>
      <c r="J186" s="1060"/>
      <c r="K186" s="1060"/>
    </row>
    <row r="187" spans="1:11" s="534" customFormat="1">
      <c r="A187" s="743"/>
      <c r="B187" s="1098" t="s">
        <v>1443</v>
      </c>
      <c r="C187" s="1098"/>
      <c r="D187" s="1098"/>
      <c r="E187" s="954"/>
      <c r="F187" s="968" t="s">
        <v>1446</v>
      </c>
      <c r="G187" s="956"/>
      <c r="H187" s="956"/>
      <c r="I187" s="956"/>
      <c r="J187" s="956"/>
      <c r="K187" s="956"/>
    </row>
    <row r="188" spans="1:11" s="534" customFormat="1">
      <c r="A188" s="743"/>
      <c r="B188" s="1099" t="s">
        <v>1449</v>
      </c>
      <c r="C188" s="1099"/>
      <c r="D188" s="1099"/>
      <c r="E188" s="1099"/>
      <c r="F188" s="1099"/>
      <c r="G188" s="1099"/>
      <c r="H188" s="1099"/>
      <c r="I188" s="1099"/>
      <c r="J188" s="1099"/>
      <c r="K188" s="1099"/>
    </row>
    <row r="189" spans="1:11" s="534" customFormat="1">
      <c r="A189" s="743">
        <f>A183+1</f>
        <v>14</v>
      </c>
      <c r="B189" s="1097" t="s">
        <v>1575</v>
      </c>
      <c r="C189" s="1097"/>
      <c r="D189" s="1097"/>
      <c r="E189" s="1097"/>
      <c r="F189" s="1097"/>
      <c r="G189" s="1097"/>
      <c r="H189" s="1097"/>
      <c r="I189" s="1097"/>
      <c r="J189" s="1097"/>
      <c r="K189" s="1097"/>
    </row>
    <row r="190" spans="1:11" s="534" customFormat="1">
      <c r="A190" s="743">
        <f>A189+1</f>
        <v>15</v>
      </c>
      <c r="B190" s="1100" t="s">
        <v>1556</v>
      </c>
      <c r="C190" s="1100"/>
      <c r="D190" s="1100"/>
      <c r="E190" s="1100"/>
      <c r="F190" s="1100"/>
      <c r="G190" s="1100"/>
      <c r="H190" s="1100"/>
      <c r="I190" s="1100"/>
      <c r="J190" s="1100"/>
      <c r="K190" s="1100"/>
    </row>
    <row r="191" spans="1:11" s="534" customFormat="1">
      <c r="A191" s="743"/>
      <c r="B191" s="1100"/>
      <c r="C191" s="1100"/>
      <c r="D191" s="1100"/>
      <c r="E191" s="1100"/>
      <c r="F191" s="1100"/>
      <c r="G191" s="1100"/>
      <c r="H191" s="1100"/>
      <c r="I191" s="1100"/>
      <c r="J191" s="1100"/>
      <c r="K191" s="1100"/>
    </row>
    <row r="192" spans="1:11" s="534" customFormat="1">
      <c r="A192" s="743"/>
      <c r="B192" s="1100"/>
      <c r="C192" s="1100"/>
      <c r="D192" s="1100"/>
      <c r="E192" s="1100"/>
      <c r="F192" s="1100"/>
      <c r="G192" s="1100"/>
      <c r="H192" s="1100"/>
      <c r="I192" s="1100"/>
      <c r="J192" s="1100"/>
      <c r="K192" s="1100"/>
    </row>
    <row r="193" spans="1:11" s="9" customFormat="1" ht="11">
      <c r="A193" s="969"/>
      <c r="B193" s="1100"/>
      <c r="C193" s="1100"/>
      <c r="D193" s="1100"/>
      <c r="E193" s="1100"/>
      <c r="F193" s="1100"/>
      <c r="G193" s="1100"/>
      <c r="H193" s="1100"/>
      <c r="I193" s="1100"/>
      <c r="J193" s="1100"/>
      <c r="K193" s="1100"/>
    </row>
    <row r="194" spans="1:11" s="921" customFormat="1">
      <c r="A194" s="955"/>
      <c r="B194" s="1098" t="s">
        <v>1555</v>
      </c>
      <c r="C194" s="1098"/>
      <c r="D194" s="1098"/>
      <c r="E194" s="1098"/>
      <c r="F194" s="1098"/>
      <c r="G194" s="1098"/>
      <c r="H194" s="1098"/>
      <c r="I194" s="1098"/>
      <c r="J194" s="1098"/>
      <c r="K194" s="1098"/>
    </row>
  </sheetData>
  <sheetProtection password="DD98" sheet="1" objects="1" scenarios="1"/>
  <mergeCells count="45">
    <mergeCell ref="B31:Q31"/>
    <mergeCell ref="B32:Q32"/>
    <mergeCell ref="B33:Q33"/>
    <mergeCell ref="O67:R67"/>
    <mergeCell ref="F86:I86"/>
    <mergeCell ref="F40:I40"/>
    <mergeCell ref="F67:I67"/>
    <mergeCell ref="B36:D36"/>
    <mergeCell ref="O120:R120"/>
    <mergeCell ref="B26:Q27"/>
    <mergeCell ref="B34:Q34"/>
    <mergeCell ref="F120:I120"/>
    <mergeCell ref="B5:Q13"/>
    <mergeCell ref="B19:Q25"/>
    <mergeCell ref="B41:D41"/>
    <mergeCell ref="O40:R40"/>
    <mergeCell ref="B68:D68"/>
    <mergeCell ref="B29:D29"/>
    <mergeCell ref="B121:D121"/>
    <mergeCell ref="B165:K165"/>
    <mergeCell ref="B168:K169"/>
    <mergeCell ref="B158:K158"/>
    <mergeCell ref="B166:K167"/>
    <mergeCell ref="B163:K163"/>
    <mergeCell ref="B164:K164"/>
    <mergeCell ref="B177:K180"/>
    <mergeCell ref="B183:K186"/>
    <mergeCell ref="B181:D181"/>
    <mergeCell ref="B37:Q39"/>
    <mergeCell ref="B14:Q17"/>
    <mergeCell ref="B171:K171"/>
    <mergeCell ref="B87:D87"/>
    <mergeCell ref="B170:K170"/>
    <mergeCell ref="B157:K157"/>
    <mergeCell ref="B159:K162"/>
    <mergeCell ref="O86:R86"/>
    <mergeCell ref="B172:K176"/>
    <mergeCell ref="B189:K189"/>
    <mergeCell ref="B194:K194"/>
    <mergeCell ref="B154:I154"/>
    <mergeCell ref="B155:I155"/>
    <mergeCell ref="B182:K182"/>
    <mergeCell ref="B190:K193"/>
    <mergeCell ref="B187:D187"/>
    <mergeCell ref="B188:K188"/>
  </mergeCells>
  <phoneticPr fontId="0" type="noConversion"/>
  <hyperlinks>
    <hyperlink ref="B34" r:id="rId1"/>
    <hyperlink ref="B33:Q33" display="http://iet.jrc.ec.europa.eu/about-jec/"/>
    <hyperlink ref="B33" r:id="rId2"/>
    <hyperlink ref="B155:G155" display="Digest of UK Energy Statistics 2011 (DECC), available at: http://www.decc.gov.uk/en/content/cms/statistics/publications/dukes/dukes.aspx"/>
    <hyperlink ref="B155:I155" r:id="rId3" display="Digest of UK Energy Statistics 2011 (DECC), available at: http://www.decc.gov.uk/en/content/cms/statistics/publications/dukes/dukes.aspx"/>
    <hyperlink ref="B154:I154" r:id="rId4" display="UK Greenhouse Gas Inventory for 2010 (AEA, 2012), available at: http://naei.defra.gov.uk/"/>
    <hyperlink ref="B187" display="http://www.dft.gov.uk/topics/sustainable/biofuels/rtfo/"/>
    <hyperlink ref="B188" display="http://www.decc.gov.uk/en/content/cms/statistics/energy_stats/source/renewables/renewables.aspx"/>
    <hyperlink ref="B181" r:id="rId5"/>
    <hyperlink ref="B182" r:id="rId6"/>
    <hyperlink ref="B19:Q25" r:id="rId7" display="Four tables are presented here, the first of which provides emission factors by unit mass, and the second by unit volume. Tables 1c and 1d provide emission factors for energy on a Gross and Net CV basis respectively; emission factors on a Net CV basis are"/>
    <hyperlink ref="B37:Q39" r:id="rId8" display="For further explanation on how these emission factors have been derived, please refer to the GHG conversion factor methodology paper available here: http://www.defra.gov.uk/environment/economy/business-efficiency/reporting/"/>
    <hyperlink ref="B34:Q34" r:id="rId9" display="http://iet.jrc.ec.europa.eu/about-jec/downloads"/>
    <hyperlink ref="B187:D187" r:id="rId10" display="http://www.dft.gov.uk/topics/sustainable/biofuels/rtfo/"/>
    <hyperlink ref="B188:K188" r:id="rId11" display="http://www.decc.gov.uk/en/content/cms/statistics/energy_stats/source/renewables/renewables.aspx"/>
    <hyperlink ref="B194:K194" r:id="rId12" display=" http://eur-lex.europa.eu/LexUriServ/LexUriServ.do?uri=OJ:L:2000:332:0091:0111:EN:PDF"/>
  </hyperlinks>
  <pageMargins left="0.74803149606299213" right="0.74803149606299213" top="0.98425196850393704" bottom="0.78740157480314965" header="0.51181102362204722" footer="0.51181102362204722"/>
  <pageSetup paperSize="9" scale="57" fitToHeight="5" orientation="landscape"/>
  <headerFooter>
    <oddHeader>&amp;C2012 Guidelines to Defra / DECC's GHG Conversion Factors for Company Reporting</oddHeader>
    <oddFooter>Page &amp;P of &amp;N</oddFooter>
  </headerFooter>
  <rowBreaks count="4" manualBreakCount="4">
    <brk id="39" max="21" man="1"/>
    <brk id="85" max="21" man="1"/>
    <brk id="119" max="21" man="1"/>
    <brk id="171" max="21"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L45"/>
  <sheetViews>
    <sheetView showGridLines="0" showRowColHeaders="0" workbookViewId="0">
      <pane xSplit="1" ySplit="3" topLeftCell="B4" activePane="bottomRight" state="frozen"/>
      <selection pane="topRight"/>
      <selection pane="bottomLeft"/>
      <selection pane="bottomRight" activeCell="B4" sqref="B4"/>
    </sheetView>
  </sheetViews>
  <sheetFormatPr baseColWidth="10" defaultColWidth="9.1640625" defaultRowHeight="12" x14ac:dyDescent="0"/>
  <cols>
    <col min="1" max="1" width="13.5" style="25" customWidth="1"/>
    <col min="2" max="8" width="15" style="25" customWidth="1"/>
    <col min="9" max="9" width="18.33203125" style="25" customWidth="1"/>
    <col min="10" max="10" width="15" style="25" hidden="1" customWidth="1"/>
    <col min="11" max="16384" width="9.1640625" style="25"/>
  </cols>
  <sheetData>
    <row r="1" spans="1:10" ht="15">
      <c r="A1" s="27" t="s">
        <v>801</v>
      </c>
    </row>
    <row r="2" spans="1:10">
      <c r="A2" s="57" t="s">
        <v>811</v>
      </c>
      <c r="B2" s="55">
        <v>39975</v>
      </c>
    </row>
    <row r="3" spans="1:10" s="33" customFormat="1" ht="9">
      <c r="E3" s="34"/>
    </row>
    <row r="4" spans="1:10" s="33" customFormat="1">
      <c r="B4" s="79" t="s">
        <v>88</v>
      </c>
      <c r="E4" s="34"/>
    </row>
    <row r="5" spans="1:10" s="33" customFormat="1" ht="9">
      <c r="E5" s="34"/>
    </row>
    <row r="6" spans="1:10">
      <c r="B6" s="1102" t="s">
        <v>393</v>
      </c>
      <c r="C6" s="1102"/>
      <c r="D6" s="1102"/>
      <c r="E6" s="1102"/>
      <c r="F6" s="1102"/>
      <c r="G6" s="1102"/>
      <c r="H6" s="1102"/>
      <c r="I6" s="1102"/>
      <c r="J6" s="1102"/>
    </row>
    <row r="7" spans="1:10">
      <c r="B7" s="1102"/>
      <c r="C7" s="1102"/>
      <c r="D7" s="1102"/>
      <c r="E7" s="1102"/>
      <c r="F7" s="1102"/>
      <c r="G7" s="1102"/>
      <c r="H7" s="1102"/>
      <c r="I7" s="1102"/>
      <c r="J7" s="1102"/>
    </row>
    <row r="8" spans="1:10">
      <c r="B8" s="1102"/>
      <c r="C8" s="1102"/>
      <c r="D8" s="1102"/>
      <c r="E8" s="1102"/>
      <c r="F8" s="1102"/>
      <c r="G8" s="1102"/>
      <c r="H8" s="1102"/>
      <c r="I8" s="1102"/>
      <c r="J8" s="1102"/>
    </row>
    <row r="9" spans="1:10">
      <c r="B9" s="1102"/>
      <c r="C9" s="1102"/>
      <c r="D9" s="1102"/>
      <c r="E9" s="1102"/>
      <c r="F9" s="1102"/>
      <c r="G9" s="1102"/>
      <c r="H9" s="1102"/>
      <c r="I9" s="1102"/>
      <c r="J9" s="1102"/>
    </row>
    <row r="10" spans="1:10" s="44" customFormat="1" ht="8">
      <c r="B10" s="394"/>
      <c r="C10" s="394"/>
      <c r="D10" s="394"/>
      <c r="E10" s="394"/>
      <c r="F10" s="394"/>
      <c r="G10" s="394"/>
      <c r="H10" s="394"/>
      <c r="I10" s="394"/>
      <c r="J10" s="394"/>
    </row>
    <row r="11" spans="1:10">
      <c r="B11" s="1102" t="s">
        <v>394</v>
      </c>
      <c r="C11" s="1102"/>
      <c r="D11" s="1102"/>
      <c r="E11" s="1102"/>
      <c r="F11" s="1102"/>
      <c r="G11" s="1102"/>
      <c r="H11" s="1102"/>
      <c r="I11" s="1102"/>
      <c r="J11" s="1102"/>
    </row>
    <row r="12" spans="1:10">
      <c r="B12" s="1102"/>
      <c r="C12" s="1102"/>
      <c r="D12" s="1102"/>
      <c r="E12" s="1102"/>
      <c r="F12" s="1102"/>
      <c r="G12" s="1102"/>
      <c r="H12" s="1102"/>
      <c r="I12" s="1102"/>
      <c r="J12" s="1102"/>
    </row>
    <row r="13" spans="1:10">
      <c r="B13" s="1102"/>
      <c r="C13" s="1102"/>
      <c r="D13" s="1102"/>
      <c r="E13" s="1102"/>
      <c r="F13" s="1102"/>
      <c r="G13" s="1102"/>
      <c r="H13" s="1102"/>
      <c r="I13" s="1102"/>
      <c r="J13" s="1102"/>
    </row>
    <row r="14" spans="1:10" s="44" customFormat="1" ht="8">
      <c r="B14" s="394"/>
      <c r="C14" s="394"/>
      <c r="D14" s="394"/>
      <c r="E14" s="394"/>
      <c r="F14" s="394"/>
      <c r="G14" s="394"/>
      <c r="H14" s="394"/>
      <c r="I14" s="394"/>
      <c r="J14" s="394"/>
    </row>
    <row r="15" spans="1:10">
      <c r="B15" s="1102" t="s">
        <v>87</v>
      </c>
      <c r="C15" s="1102"/>
      <c r="D15" s="1102"/>
      <c r="E15" s="1102"/>
      <c r="F15" s="1102"/>
      <c r="G15" s="1102"/>
      <c r="H15" s="1102"/>
      <c r="I15" s="1102"/>
      <c r="J15" s="1102"/>
    </row>
    <row r="16" spans="1:10">
      <c r="B16" s="1102"/>
      <c r="C16" s="1102"/>
      <c r="D16" s="1102"/>
      <c r="E16" s="1102"/>
      <c r="F16" s="1102"/>
      <c r="G16" s="1102"/>
      <c r="H16" s="1102"/>
      <c r="I16" s="1102"/>
      <c r="J16" s="1102"/>
    </row>
    <row r="17" spans="1:10">
      <c r="B17" s="1102"/>
      <c r="C17" s="1102"/>
      <c r="D17" s="1102"/>
      <c r="E17" s="1102"/>
      <c r="F17" s="1102"/>
      <c r="G17" s="1102"/>
      <c r="H17" s="1102"/>
      <c r="I17" s="1102"/>
      <c r="J17" s="1102"/>
    </row>
    <row r="18" spans="1:10">
      <c r="B18" s="1120"/>
      <c r="C18" s="1120"/>
      <c r="D18" s="1120"/>
      <c r="E18" s="1120"/>
      <c r="F18" s="1120"/>
      <c r="G18" s="1120"/>
      <c r="H18" s="1120"/>
      <c r="I18" s="1120"/>
      <c r="J18" s="56"/>
    </row>
    <row r="19" spans="1:10" ht="15" customHeight="1">
      <c r="B19" s="1123" t="s">
        <v>1116</v>
      </c>
      <c r="C19" s="1124"/>
      <c r="D19" s="1124"/>
      <c r="E19" s="1124"/>
      <c r="F19" s="1125" t="s">
        <v>1124</v>
      </c>
      <c r="G19" s="1117"/>
      <c r="H19" s="1117"/>
      <c r="I19" s="1117"/>
      <c r="J19" s="145"/>
    </row>
    <row r="20" spans="1:10">
      <c r="B20" s="1124"/>
      <c r="C20" s="1124"/>
      <c r="D20" s="1124"/>
      <c r="E20" s="1124"/>
      <c r="F20" s="1121" t="s">
        <v>1125</v>
      </c>
      <c r="G20" s="1122"/>
      <c r="H20" s="1122"/>
      <c r="I20" s="1122"/>
      <c r="J20" s="143"/>
    </row>
    <row r="21" spans="1:10">
      <c r="B21" s="146"/>
      <c r="C21" s="146"/>
      <c r="D21" s="146"/>
      <c r="E21" s="146"/>
      <c r="F21" s="144"/>
      <c r="G21" s="144"/>
      <c r="H21" s="144"/>
      <c r="I21" s="144"/>
      <c r="J21" s="56"/>
    </row>
    <row r="22" spans="1:10" ht="15" customHeight="1">
      <c r="B22" s="1123" t="s">
        <v>1115</v>
      </c>
      <c r="C22" s="1124"/>
      <c r="D22" s="1124"/>
      <c r="E22" s="1124"/>
      <c r="F22" s="1117" t="s">
        <v>769</v>
      </c>
      <c r="G22" s="1117"/>
      <c r="H22" s="1117"/>
      <c r="I22" s="1117"/>
      <c r="J22" s="143"/>
    </row>
    <row r="23" spans="1:10">
      <c r="B23" s="1124"/>
      <c r="C23" s="1124"/>
      <c r="D23" s="1124"/>
      <c r="E23" s="1124"/>
      <c r="F23" s="1121" t="s">
        <v>1125</v>
      </c>
      <c r="G23" s="1122"/>
      <c r="H23" s="1122"/>
      <c r="I23" s="1122"/>
      <c r="J23" s="143"/>
    </row>
    <row r="24" spans="1:10">
      <c r="B24" s="1120"/>
      <c r="C24" s="1120"/>
      <c r="D24" s="1120"/>
      <c r="E24" s="1120"/>
      <c r="F24" s="1120"/>
      <c r="G24" s="1120"/>
      <c r="H24" s="1120"/>
      <c r="I24" s="1120"/>
      <c r="J24" s="56"/>
    </row>
    <row r="25" spans="1:10">
      <c r="B25" s="144"/>
      <c r="C25" s="144"/>
      <c r="D25" s="144"/>
      <c r="E25" s="144"/>
      <c r="F25" s="144"/>
      <c r="G25" s="144"/>
      <c r="H25" s="144"/>
      <c r="I25" s="144"/>
      <c r="J25" s="56"/>
    </row>
    <row r="26" spans="1:10" ht="15" customHeight="1">
      <c r="A26" s="190" t="s">
        <v>76</v>
      </c>
      <c r="B26" s="1119" t="s">
        <v>285</v>
      </c>
      <c r="C26" s="1119"/>
      <c r="D26" s="1119"/>
      <c r="E26" s="1119"/>
    </row>
    <row r="27" spans="1:10" ht="24">
      <c r="B27" s="557" t="s">
        <v>1112</v>
      </c>
      <c r="C27" s="122" t="s">
        <v>286</v>
      </c>
      <c r="D27" s="122" t="s">
        <v>287</v>
      </c>
      <c r="E27" s="557" t="s">
        <v>1114</v>
      </c>
    </row>
    <row r="28" spans="1:10">
      <c r="B28" s="59"/>
      <c r="C28" s="59"/>
      <c r="D28" s="59"/>
      <c r="E28" s="60" t="str">
        <f>IF(ISBLANK(B28),"",IF(ISBLANK(C28),"",IF(ISBLANK(D28),"",2*B28/(2*C28+D28))))</f>
        <v/>
      </c>
    </row>
    <row r="29" spans="1:10">
      <c r="B29" s="56"/>
      <c r="C29" s="56"/>
      <c r="D29" s="56"/>
      <c r="E29" s="56"/>
      <c r="F29" s="56"/>
      <c r="G29" s="56"/>
      <c r="H29" s="56"/>
      <c r="I29" s="56"/>
      <c r="J29" s="56"/>
    </row>
    <row r="30" spans="1:10">
      <c r="A30" s="272" t="s">
        <v>77</v>
      </c>
      <c r="B30" s="1119" t="s">
        <v>797</v>
      </c>
      <c r="C30" s="1119"/>
      <c r="D30" s="1119"/>
      <c r="E30" s="1119"/>
    </row>
    <row r="31" spans="1:10" ht="24">
      <c r="A31" s="58"/>
      <c r="B31" s="557" t="s">
        <v>1112</v>
      </c>
      <c r="C31" s="122" t="s">
        <v>286</v>
      </c>
      <c r="D31" s="122" t="s">
        <v>287</v>
      </c>
      <c r="E31" s="557" t="s">
        <v>1113</v>
      </c>
    </row>
    <row r="32" spans="1:10">
      <c r="A32" s="56"/>
      <c r="B32" s="59"/>
      <c r="C32" s="59"/>
      <c r="D32" s="59"/>
      <c r="E32" s="60" t="str">
        <f>IF(ISBLANK(B32),"",IF(ISBLANK(C32),"",IF(ISBLANK(D32),"",B32/(2*C32+D32))))</f>
        <v/>
      </c>
    </row>
    <row r="34" spans="2:12">
      <c r="B34" s="79" t="s">
        <v>498</v>
      </c>
    </row>
    <row r="36" spans="2:12">
      <c r="B36" s="25" t="s">
        <v>392</v>
      </c>
    </row>
    <row r="37" spans="2:12" ht="12.75" customHeight="1">
      <c r="F37" s="58"/>
      <c r="G37" s="58"/>
      <c r="H37" s="58"/>
      <c r="I37" s="58"/>
      <c r="J37" s="58"/>
    </row>
    <row r="38" spans="2:12">
      <c r="B38" s="79" t="s">
        <v>499</v>
      </c>
    </row>
    <row r="40" spans="2:12">
      <c r="B40" s="1118" t="s">
        <v>78</v>
      </c>
      <c r="C40" s="1118"/>
      <c r="D40" s="1118"/>
      <c r="E40" s="1118"/>
      <c r="F40" s="1118"/>
      <c r="G40" s="1118"/>
      <c r="H40" s="1118"/>
      <c r="I40" s="1118"/>
    </row>
    <row r="41" spans="2:12">
      <c r="B41" s="1118"/>
      <c r="C41" s="1118"/>
      <c r="D41" s="1118"/>
      <c r="E41" s="1118"/>
      <c r="F41" s="1118"/>
      <c r="G41" s="1118"/>
      <c r="H41" s="1118"/>
      <c r="I41" s="1118"/>
    </row>
    <row r="42" spans="2:12">
      <c r="B42" s="1126" t="s">
        <v>1169</v>
      </c>
      <c r="C42" s="1126"/>
      <c r="D42" s="1126"/>
      <c r="E42" s="1126"/>
      <c r="F42" s="1126"/>
      <c r="G42" s="1126"/>
      <c r="H42" s="1126"/>
      <c r="I42" s="1126"/>
      <c r="J42" s="1126"/>
      <c r="K42" s="1126"/>
      <c r="L42" s="733"/>
    </row>
    <row r="44" spans="2:12">
      <c r="B44" s="1118"/>
      <c r="C44" s="1118"/>
      <c r="D44" s="1118"/>
      <c r="E44" s="1118"/>
      <c r="F44" s="1118"/>
      <c r="G44" s="1118"/>
      <c r="H44" s="1118"/>
      <c r="I44" s="1118"/>
    </row>
    <row r="45" spans="2:12">
      <c r="B45" s="1118"/>
      <c r="C45" s="1118"/>
      <c r="D45" s="1118"/>
      <c r="E45" s="1118"/>
      <c r="F45" s="1118"/>
      <c r="G45" s="1118"/>
      <c r="H45" s="1118"/>
      <c r="I45" s="1118"/>
    </row>
  </sheetData>
  <sheetProtection password="DD98" sheet="1" objects="1" scenarios="1"/>
  <mergeCells count="16">
    <mergeCell ref="B22:E23"/>
    <mergeCell ref="B19:E20"/>
    <mergeCell ref="F20:I20"/>
    <mergeCell ref="F19:I19"/>
    <mergeCell ref="B40:I41"/>
    <mergeCell ref="B42:K42"/>
    <mergeCell ref="F22:I22"/>
    <mergeCell ref="B6:J9"/>
    <mergeCell ref="B11:J13"/>
    <mergeCell ref="B15:J17"/>
    <mergeCell ref="B44:I45"/>
    <mergeCell ref="B26:E26"/>
    <mergeCell ref="B30:E30"/>
    <mergeCell ref="B24:I24"/>
    <mergeCell ref="B18:I18"/>
    <mergeCell ref="F23:I23"/>
  </mergeCells>
  <phoneticPr fontId="0" type="noConversion"/>
  <hyperlinks>
    <hyperlink ref="B42" r:id="rId1"/>
  </hyperlinks>
  <pageMargins left="0.74803149606299213" right="0.74803149606299213" top="0.98425196850393704" bottom="0.78740157480314965" header="0.51181102362204722" footer="0.51181102362204722"/>
  <pageSetup paperSize="9" scale="84" orientation="landscape"/>
  <headerFooter>
    <oddHeader>&amp;C2012 Guidelines to Defra / DECC's GHG Conversion Factors for Company Reporting</oddHeader>
    <oddFooter>Page &amp;P of &amp;N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2"/>
  <sheetViews>
    <sheetView showGridLines="0" showRowColHeaders="0" workbookViewId="0">
      <pane xSplit="1" ySplit="3" topLeftCell="B136" activePane="bottomRight" state="frozen"/>
      <selection pane="topRight"/>
      <selection pane="bottomLeft"/>
      <selection pane="bottomRight" activeCell="B4" sqref="B4"/>
    </sheetView>
  </sheetViews>
  <sheetFormatPr baseColWidth="10" defaultColWidth="9.1640625" defaultRowHeight="12" x14ac:dyDescent="0"/>
  <cols>
    <col min="1" max="1" width="13.5" style="157" customWidth="1"/>
    <col min="2" max="2" width="41.6640625" style="157" customWidth="1"/>
    <col min="3" max="5" width="9.1640625" style="157"/>
    <col min="6" max="6" width="14.6640625" style="157" customWidth="1"/>
    <col min="7" max="7" width="2.6640625" style="157" customWidth="1"/>
    <col min="8" max="8" width="14.6640625" style="157" customWidth="1"/>
    <col min="9" max="9" width="8.1640625" style="157" customWidth="1"/>
    <col min="10" max="10" width="9.5" style="157" customWidth="1"/>
    <col min="11" max="11" width="8.1640625" style="157" customWidth="1"/>
    <col min="12" max="12" width="11" style="157" customWidth="1"/>
    <col min="13" max="13" width="1.6640625" style="157" customWidth="1"/>
    <col min="14" max="14" width="13.6640625" style="157" customWidth="1"/>
    <col min="15" max="15" width="1.6640625" style="157" customWidth="1"/>
    <col min="16" max="16" width="11.1640625" style="157" customWidth="1"/>
    <col min="17" max="17" width="4.6640625" style="157" customWidth="1"/>
    <col min="18" max="21" width="11.6640625" style="157" customWidth="1"/>
    <col min="22" max="22" width="1.6640625" style="157" customWidth="1"/>
    <col min="23" max="23" width="13.6640625" style="157" customWidth="1"/>
    <col min="24" max="24" width="1.6640625" style="157" customWidth="1"/>
    <col min="25" max="25" width="12.6640625" style="157" customWidth="1"/>
    <col min="26" max="26" width="2.6640625" style="157" customWidth="1"/>
    <col min="27" max="27" width="15.6640625" style="157" customWidth="1"/>
    <col min="28" max="28" width="1.6640625" style="157" customWidth="1"/>
    <col min="29" max="29" width="10.6640625" style="157" customWidth="1"/>
    <col min="30" max="16384" width="9.1640625" style="157"/>
  </cols>
  <sheetData>
    <row r="1" spans="1:12" ht="15">
      <c r="A1" s="189" t="s">
        <v>1410</v>
      </c>
    </row>
    <row r="2" spans="1:12">
      <c r="A2" s="61" t="s">
        <v>811</v>
      </c>
      <c r="B2" s="742">
        <v>41029</v>
      </c>
    </row>
    <row r="3" spans="1:12" s="298" customFormat="1" ht="9">
      <c r="A3" s="297"/>
      <c r="B3" s="292"/>
    </row>
    <row r="4" spans="1:12">
      <c r="A4" s="258"/>
      <c r="B4" s="260" t="s">
        <v>500</v>
      </c>
    </row>
    <row r="5" spans="1:12" s="540" customFormat="1" ht="7">
      <c r="A5" s="538"/>
      <c r="B5" s="539"/>
    </row>
    <row r="6" spans="1:12" s="575" customFormat="1">
      <c r="A6" s="258"/>
      <c r="B6" s="971" t="s">
        <v>325</v>
      </c>
      <c r="C6" s="972"/>
      <c r="D6" s="972"/>
      <c r="E6" s="972"/>
      <c r="F6" s="972"/>
      <c r="G6" s="972"/>
      <c r="H6" s="972"/>
      <c r="I6" s="972"/>
      <c r="J6" s="972"/>
      <c r="K6" s="972"/>
    </row>
    <row r="7" spans="1:12">
      <c r="A7" s="896"/>
      <c r="B7" s="1128" t="s">
        <v>1472</v>
      </c>
      <c r="C7" s="1128"/>
      <c r="D7" s="1128"/>
      <c r="E7" s="1128"/>
      <c r="F7" s="1128"/>
      <c r="G7" s="1128"/>
      <c r="H7" s="1128"/>
      <c r="I7" s="1128"/>
      <c r="J7" s="1128"/>
      <c r="K7" s="1128"/>
      <c r="L7" s="1128"/>
    </row>
    <row r="8" spans="1:12">
      <c r="A8" s="896"/>
      <c r="B8" s="1128"/>
      <c r="C8" s="1128"/>
      <c r="D8" s="1128"/>
      <c r="E8" s="1128"/>
      <c r="F8" s="1128"/>
      <c r="G8" s="1128"/>
      <c r="H8" s="1128"/>
      <c r="I8" s="1128"/>
      <c r="J8" s="1128"/>
      <c r="K8" s="1128"/>
      <c r="L8" s="1128"/>
    </row>
    <row r="9" spans="1:12">
      <c r="A9" s="896"/>
      <c r="B9" s="1128"/>
      <c r="C9" s="1128"/>
      <c r="D9" s="1128"/>
      <c r="E9" s="1128"/>
      <c r="F9" s="1128"/>
      <c r="G9" s="1128"/>
      <c r="H9" s="1128"/>
      <c r="I9" s="1128"/>
      <c r="J9" s="1128"/>
      <c r="K9" s="1128"/>
      <c r="L9" s="1128"/>
    </row>
    <row r="10" spans="1:12">
      <c r="A10" s="896"/>
      <c r="B10" s="1128"/>
      <c r="C10" s="1128"/>
      <c r="D10" s="1128"/>
      <c r="E10" s="1128"/>
      <c r="F10" s="1128"/>
      <c r="G10" s="1128"/>
      <c r="H10" s="1128"/>
      <c r="I10" s="1128"/>
      <c r="J10" s="1128"/>
      <c r="K10" s="1128"/>
      <c r="L10" s="1128"/>
    </row>
    <row r="11" spans="1:12" s="347" customFormat="1" ht="6.75" customHeight="1">
      <c r="A11" s="897"/>
      <c r="B11" s="973"/>
      <c r="C11" s="973"/>
      <c r="D11" s="973"/>
      <c r="E11" s="973"/>
      <c r="F11" s="973"/>
      <c r="G11" s="973"/>
      <c r="H11" s="973"/>
      <c r="I11" s="973"/>
      <c r="J11" s="973"/>
      <c r="K11" s="974"/>
    </row>
    <row r="12" spans="1:12" s="347" customFormat="1" ht="27" customHeight="1">
      <c r="A12" s="897"/>
      <c r="B12" s="1128" t="s">
        <v>1727</v>
      </c>
      <c r="C12" s="1128"/>
      <c r="D12" s="1128"/>
      <c r="E12" s="1128"/>
      <c r="F12" s="1128"/>
      <c r="G12" s="1128"/>
      <c r="H12" s="1128"/>
      <c r="I12" s="1128"/>
      <c r="J12" s="1128"/>
      <c r="K12" s="1128"/>
      <c r="L12" s="1128"/>
    </row>
    <row r="13" spans="1:12" s="347" customFormat="1" ht="6.75" customHeight="1">
      <c r="A13" s="897"/>
      <c r="B13" s="973"/>
      <c r="C13" s="973"/>
      <c r="D13" s="973"/>
      <c r="E13" s="973"/>
      <c r="F13" s="973"/>
      <c r="G13" s="973"/>
      <c r="H13" s="973"/>
      <c r="I13" s="973"/>
      <c r="J13" s="973"/>
      <c r="K13" s="974"/>
    </row>
    <row r="14" spans="1:12">
      <c r="A14" s="896"/>
      <c r="B14" s="1132" t="s">
        <v>1474</v>
      </c>
      <c r="C14" s="1132"/>
      <c r="D14" s="1132"/>
      <c r="E14" s="1132"/>
      <c r="F14" s="1132"/>
      <c r="G14" s="1132"/>
      <c r="H14" s="1132"/>
      <c r="I14" s="1132"/>
      <c r="J14" s="1132"/>
      <c r="K14" s="1132"/>
      <c r="L14" s="1132"/>
    </row>
    <row r="15" spans="1:12" s="347" customFormat="1" ht="9">
      <c r="A15" s="897"/>
      <c r="B15" s="975"/>
      <c r="C15" s="974"/>
      <c r="D15" s="974"/>
      <c r="E15" s="974"/>
      <c r="F15" s="974"/>
      <c r="G15" s="974"/>
      <c r="H15" s="974"/>
      <c r="I15" s="974"/>
      <c r="J15" s="974"/>
      <c r="K15" s="974"/>
    </row>
    <row r="16" spans="1:12">
      <c r="A16" s="896"/>
      <c r="B16" s="976" t="s">
        <v>501</v>
      </c>
      <c r="C16" s="865"/>
      <c r="D16" s="865"/>
      <c r="E16" s="865"/>
      <c r="F16" s="865"/>
      <c r="G16" s="865"/>
      <c r="H16" s="865"/>
      <c r="I16" s="865"/>
      <c r="J16" s="865"/>
      <c r="K16" s="865"/>
    </row>
    <row r="17" spans="1:12" s="347" customFormat="1" ht="9">
      <c r="A17" s="897"/>
      <c r="B17" s="975"/>
      <c r="C17" s="974"/>
      <c r="D17" s="974"/>
      <c r="E17" s="974"/>
      <c r="F17" s="974"/>
      <c r="G17" s="974"/>
      <c r="H17" s="974"/>
      <c r="I17" s="974"/>
      <c r="J17" s="974"/>
      <c r="K17" s="974"/>
    </row>
    <row r="18" spans="1:12">
      <c r="A18" s="896"/>
      <c r="B18" s="1128" t="s">
        <v>1140</v>
      </c>
      <c r="C18" s="1128"/>
      <c r="D18" s="1128"/>
      <c r="E18" s="1128"/>
      <c r="F18" s="1128"/>
      <c r="G18" s="1128"/>
      <c r="H18" s="1128"/>
      <c r="I18" s="1128"/>
      <c r="J18" s="1128"/>
      <c r="K18" s="1128"/>
      <c r="L18" s="1128"/>
    </row>
    <row r="19" spans="1:12">
      <c r="A19" s="896"/>
      <c r="B19" s="1128"/>
      <c r="C19" s="1128"/>
      <c r="D19" s="1128"/>
      <c r="E19" s="1128"/>
      <c r="F19" s="1128"/>
      <c r="G19" s="1128"/>
      <c r="H19" s="1128"/>
      <c r="I19" s="1128"/>
      <c r="J19" s="1128"/>
      <c r="K19" s="1128"/>
      <c r="L19" s="1128"/>
    </row>
    <row r="20" spans="1:12" s="298" customFormat="1" ht="9">
      <c r="A20" s="897"/>
      <c r="B20" s="977"/>
      <c r="C20" s="977"/>
      <c r="D20" s="977"/>
      <c r="E20" s="977"/>
      <c r="F20" s="977"/>
      <c r="G20" s="977"/>
      <c r="H20" s="977"/>
      <c r="I20" s="977"/>
      <c r="J20" s="977"/>
      <c r="K20" s="977"/>
    </row>
    <row r="21" spans="1:12">
      <c r="A21" s="896"/>
      <c r="B21" s="978" t="s">
        <v>1451</v>
      </c>
      <c r="C21" s="944"/>
      <c r="D21" s="944"/>
      <c r="E21" s="944"/>
      <c r="F21" s="944"/>
      <c r="G21" s="944"/>
      <c r="H21" s="944"/>
      <c r="I21" s="944"/>
      <c r="J21" s="944"/>
      <c r="K21" s="944"/>
    </row>
    <row r="22" spans="1:12" s="575" customFormat="1">
      <c r="A22" s="896"/>
      <c r="B22" s="1128" t="s">
        <v>1473</v>
      </c>
      <c r="C22" s="1128"/>
      <c r="D22" s="1128"/>
      <c r="E22" s="1128"/>
      <c r="F22" s="1128"/>
      <c r="G22" s="1128"/>
      <c r="H22" s="1128"/>
      <c r="I22" s="1128"/>
      <c r="J22" s="1128"/>
      <c r="K22" s="1128"/>
      <c r="L22" s="1128"/>
    </row>
    <row r="23" spans="1:12" s="575" customFormat="1">
      <c r="A23" s="896"/>
      <c r="B23" s="1128"/>
      <c r="C23" s="1128"/>
      <c r="D23" s="1128"/>
      <c r="E23" s="1128"/>
      <c r="F23" s="1128"/>
      <c r="G23" s="1128"/>
      <c r="H23" s="1128"/>
      <c r="I23" s="1128"/>
      <c r="J23" s="1128"/>
      <c r="K23" s="1128"/>
      <c r="L23" s="1128"/>
    </row>
    <row r="24" spans="1:12" s="575" customFormat="1">
      <c r="A24" s="896"/>
      <c r="B24" s="1128"/>
      <c r="C24" s="1128"/>
      <c r="D24" s="1128"/>
      <c r="E24" s="1128"/>
      <c r="F24" s="1128"/>
      <c r="G24" s="1128"/>
      <c r="H24" s="1128"/>
      <c r="I24" s="1128"/>
      <c r="J24" s="1128"/>
      <c r="K24" s="1128"/>
      <c r="L24" s="1128"/>
    </row>
    <row r="25" spans="1:12" s="860" customFormat="1" ht="8">
      <c r="A25" s="1054"/>
      <c r="B25" s="1128"/>
      <c r="C25" s="1128"/>
      <c r="D25" s="1128"/>
      <c r="E25" s="1128"/>
      <c r="F25" s="1128"/>
      <c r="G25" s="1128"/>
      <c r="H25" s="1128"/>
      <c r="I25" s="1128"/>
      <c r="J25" s="1128"/>
      <c r="K25" s="1128"/>
      <c r="L25" s="1128"/>
    </row>
    <row r="26" spans="1:12">
      <c r="A26" s="896"/>
      <c r="B26" s="1132" t="s">
        <v>1475</v>
      </c>
      <c r="C26" s="1132"/>
      <c r="D26" s="1132"/>
      <c r="E26" s="1132"/>
      <c r="F26" s="1132"/>
      <c r="G26" s="1132"/>
      <c r="H26" s="1132"/>
      <c r="I26" s="1132"/>
      <c r="J26" s="1132"/>
      <c r="K26" s="1132"/>
      <c r="L26" s="1132"/>
    </row>
    <row r="27" spans="1:12" s="540" customFormat="1" ht="7">
      <c r="A27" s="898"/>
      <c r="B27" s="982"/>
      <c r="C27" s="981"/>
      <c r="D27" s="981"/>
      <c r="E27" s="981"/>
      <c r="F27" s="981"/>
      <c r="G27" s="981"/>
      <c r="H27" s="981"/>
      <c r="I27" s="981"/>
      <c r="J27" s="981"/>
      <c r="K27" s="981"/>
    </row>
    <row r="28" spans="1:12">
      <c r="A28" s="896"/>
      <c r="B28" s="1132" t="s">
        <v>1476</v>
      </c>
      <c r="C28" s="1132"/>
      <c r="D28" s="1132"/>
      <c r="E28" s="1132"/>
      <c r="F28" s="1132"/>
      <c r="G28" s="1132"/>
      <c r="H28" s="1132"/>
      <c r="I28" s="1132"/>
      <c r="J28" s="1132"/>
      <c r="K28" s="1132"/>
    </row>
    <row r="29" spans="1:12" s="540" customFormat="1" ht="7">
      <c r="A29" s="898"/>
      <c r="B29" s="982"/>
      <c r="C29" s="981"/>
      <c r="D29" s="981"/>
      <c r="E29" s="981"/>
      <c r="F29" s="981"/>
      <c r="G29" s="981"/>
      <c r="H29" s="981"/>
      <c r="I29" s="981"/>
      <c r="J29" s="981"/>
      <c r="K29" s="981"/>
    </row>
    <row r="30" spans="1:12" ht="12.75" customHeight="1">
      <c r="A30" s="896"/>
      <c r="B30" s="1132" t="s">
        <v>1477</v>
      </c>
      <c r="C30" s="1132"/>
      <c r="D30" s="1132"/>
      <c r="E30" s="1132"/>
      <c r="F30" s="1132"/>
      <c r="G30" s="1132"/>
      <c r="H30" s="1132"/>
      <c r="I30" s="1132"/>
      <c r="J30" s="1132"/>
      <c r="K30" s="1132"/>
    </row>
    <row r="31" spans="1:12" s="540" customFormat="1" ht="7">
      <c r="A31" s="898"/>
      <c r="B31" s="982"/>
      <c r="C31" s="981"/>
      <c r="D31" s="981"/>
      <c r="E31" s="981"/>
      <c r="F31" s="981"/>
      <c r="G31" s="981"/>
      <c r="H31" s="981"/>
      <c r="I31" s="981"/>
      <c r="J31" s="981"/>
      <c r="K31" s="981"/>
    </row>
    <row r="32" spans="1:12" ht="12.75" customHeight="1">
      <c r="A32" s="896"/>
      <c r="B32" s="1132" t="s">
        <v>1478</v>
      </c>
      <c r="C32" s="1132"/>
      <c r="D32" s="1132"/>
      <c r="E32" s="1132"/>
      <c r="F32" s="1132"/>
      <c r="G32" s="1132"/>
      <c r="H32" s="1132"/>
      <c r="I32" s="1132"/>
      <c r="J32" s="1132"/>
      <c r="K32" s="1132"/>
    </row>
    <row r="33" spans="1:17">
      <c r="A33" s="896"/>
      <c r="B33" s="976"/>
      <c r="C33" s="865"/>
      <c r="D33" s="865"/>
      <c r="E33" s="865"/>
      <c r="F33" s="865"/>
      <c r="G33" s="865"/>
      <c r="H33" s="865"/>
      <c r="I33" s="865"/>
      <c r="J33" s="865"/>
      <c r="K33" s="865"/>
    </row>
    <row r="34" spans="1:17">
      <c r="A34" s="896"/>
      <c r="B34" s="979" t="s">
        <v>1095</v>
      </c>
      <c r="C34" s="865"/>
      <c r="D34" s="865"/>
      <c r="E34" s="865"/>
      <c r="F34" s="865"/>
      <c r="G34" s="865"/>
      <c r="H34" s="865"/>
      <c r="I34" s="865"/>
      <c r="J34" s="865"/>
      <c r="K34" s="865"/>
    </row>
    <row r="35" spans="1:17" s="540" customFormat="1" ht="7">
      <c r="A35" s="898"/>
      <c r="B35" s="980"/>
      <c r="C35" s="981"/>
      <c r="D35" s="981"/>
      <c r="E35" s="981"/>
      <c r="F35" s="981"/>
      <c r="G35" s="981"/>
      <c r="H35" s="981"/>
      <c r="I35" s="981"/>
      <c r="J35" s="981"/>
      <c r="K35" s="981"/>
    </row>
    <row r="36" spans="1:17" s="208" customFormat="1" ht="15.75" customHeight="1">
      <c r="A36" s="899"/>
      <c r="B36" s="1133" t="s">
        <v>1452</v>
      </c>
      <c r="C36" s="1133"/>
      <c r="D36" s="1133"/>
      <c r="E36" s="1133"/>
      <c r="F36" s="1133"/>
      <c r="G36" s="1133"/>
      <c r="H36" s="1133"/>
      <c r="I36" s="1133"/>
      <c r="J36" s="1133"/>
      <c r="K36" s="1133"/>
      <c r="L36" s="1133"/>
      <c r="M36" s="527"/>
      <c r="N36" s="527"/>
      <c r="O36" s="527"/>
      <c r="P36" s="527"/>
      <c r="Q36" s="527"/>
    </row>
    <row r="37" spans="1:17" s="214" customFormat="1" ht="12.75" customHeight="1">
      <c r="A37" s="900"/>
      <c r="B37" s="1133"/>
      <c r="C37" s="1133"/>
      <c r="D37" s="1133"/>
      <c r="E37" s="1133"/>
      <c r="F37" s="1133"/>
      <c r="G37" s="1133"/>
      <c r="H37" s="1133"/>
      <c r="I37" s="1133"/>
      <c r="J37" s="1133"/>
      <c r="K37" s="1133"/>
      <c r="L37" s="1133"/>
      <c r="M37" s="533"/>
      <c r="N37" s="533"/>
      <c r="O37" s="533"/>
      <c r="P37" s="533"/>
      <c r="Q37" s="533"/>
    </row>
    <row r="38" spans="1:17" s="214" customFormat="1" ht="7">
      <c r="A38" s="900"/>
      <c r="B38" s="574"/>
      <c r="C38" s="574"/>
      <c r="D38" s="574"/>
      <c r="E38" s="574"/>
      <c r="F38" s="574"/>
      <c r="G38" s="574"/>
      <c r="H38" s="574"/>
      <c r="I38" s="574"/>
      <c r="J38" s="574"/>
      <c r="K38" s="573"/>
      <c r="L38" s="533"/>
      <c r="M38" s="533"/>
      <c r="N38" s="533"/>
      <c r="O38" s="533"/>
      <c r="P38" s="533"/>
      <c r="Q38" s="533"/>
    </row>
    <row r="39" spans="1:17">
      <c r="A39" s="896"/>
      <c r="B39" s="1128" t="s">
        <v>1139</v>
      </c>
      <c r="C39" s="1128"/>
      <c r="D39" s="1128"/>
      <c r="E39" s="1128"/>
      <c r="F39" s="1128"/>
      <c r="G39" s="1128"/>
      <c r="H39" s="1128"/>
      <c r="I39" s="1128"/>
      <c r="J39" s="1128"/>
      <c r="K39" s="1128"/>
      <c r="L39" s="1128"/>
    </row>
    <row r="40" spans="1:17">
      <c r="A40" s="896"/>
      <c r="B40" s="1128"/>
      <c r="C40" s="1128"/>
      <c r="D40" s="1128"/>
      <c r="E40" s="1128"/>
      <c r="F40" s="1128"/>
      <c r="G40" s="1128"/>
      <c r="H40" s="1128"/>
      <c r="I40" s="1128"/>
      <c r="J40" s="1128"/>
      <c r="K40" s="1128"/>
      <c r="L40" s="1128"/>
    </row>
    <row r="41" spans="1:17">
      <c r="A41" s="896"/>
      <c r="B41" s="1128"/>
      <c r="C41" s="1128"/>
      <c r="D41" s="1128"/>
      <c r="E41" s="1128"/>
      <c r="F41" s="1128"/>
      <c r="G41" s="1128"/>
      <c r="H41" s="1128"/>
      <c r="I41" s="1128"/>
      <c r="J41" s="1128"/>
      <c r="K41" s="1128"/>
      <c r="L41" s="1128"/>
    </row>
    <row r="42" spans="1:17" s="214" customFormat="1" ht="7">
      <c r="A42" s="900"/>
      <c r="B42" s="574"/>
      <c r="C42" s="574"/>
      <c r="D42" s="574"/>
      <c r="E42" s="574"/>
      <c r="F42" s="574"/>
      <c r="G42" s="574"/>
      <c r="H42" s="574"/>
      <c r="I42" s="574"/>
      <c r="J42" s="574"/>
      <c r="K42" s="573"/>
      <c r="L42" s="533"/>
      <c r="M42" s="533"/>
      <c r="N42" s="533"/>
      <c r="O42" s="533"/>
      <c r="P42" s="533"/>
      <c r="Q42" s="533"/>
    </row>
    <row r="43" spans="1:17">
      <c r="A43" s="896"/>
      <c r="B43" s="1128" t="s">
        <v>1138</v>
      </c>
      <c r="C43" s="1128"/>
      <c r="D43" s="1128"/>
      <c r="E43" s="1128"/>
      <c r="F43" s="1128"/>
      <c r="G43" s="1128"/>
      <c r="H43" s="1128"/>
      <c r="I43" s="1128"/>
      <c r="J43" s="1128"/>
      <c r="K43" s="1128"/>
      <c r="L43" s="1128"/>
    </row>
    <row r="44" spans="1:17" s="214" customFormat="1">
      <c r="A44" s="900"/>
      <c r="B44" s="952"/>
      <c r="C44" s="952"/>
      <c r="D44" s="952"/>
      <c r="E44" s="952"/>
      <c r="F44" s="952"/>
      <c r="G44" s="952"/>
      <c r="H44" s="952"/>
      <c r="I44" s="952"/>
      <c r="J44" s="952"/>
      <c r="K44" s="952"/>
      <c r="L44" s="527"/>
      <c r="M44" s="527"/>
      <c r="N44" s="527"/>
      <c r="O44" s="527"/>
      <c r="P44" s="527"/>
      <c r="Q44" s="527"/>
    </row>
    <row r="45" spans="1:17">
      <c r="A45" s="896"/>
      <c r="B45" s="979" t="s">
        <v>502</v>
      </c>
      <c r="C45" s="865"/>
      <c r="D45" s="865"/>
      <c r="E45" s="865"/>
      <c r="F45" s="865"/>
      <c r="G45" s="865"/>
      <c r="H45" s="865"/>
      <c r="I45" s="865"/>
      <c r="J45" s="865"/>
      <c r="K45" s="865"/>
    </row>
    <row r="46" spans="1:17" s="540" customFormat="1" ht="7">
      <c r="A46" s="898"/>
      <c r="B46" s="982"/>
      <c r="C46" s="981"/>
      <c r="D46" s="981"/>
      <c r="E46" s="981"/>
      <c r="F46" s="981"/>
      <c r="G46" s="981"/>
      <c r="H46" s="981"/>
      <c r="I46" s="981"/>
      <c r="J46" s="981"/>
      <c r="K46" s="981"/>
    </row>
    <row r="47" spans="1:17" s="575" customFormat="1">
      <c r="A47" s="896"/>
      <c r="B47" s="971" t="s">
        <v>325</v>
      </c>
      <c r="C47" s="972"/>
      <c r="D47" s="972"/>
      <c r="E47" s="972"/>
      <c r="F47" s="972"/>
      <c r="G47" s="972"/>
      <c r="H47" s="972"/>
      <c r="I47" s="972"/>
      <c r="J47" s="972"/>
      <c r="K47" s="972"/>
    </row>
    <row r="48" spans="1:17">
      <c r="A48" s="896"/>
      <c r="B48" s="1128" t="s">
        <v>1624</v>
      </c>
      <c r="C48" s="1128"/>
      <c r="D48" s="1128"/>
      <c r="E48" s="1128"/>
      <c r="F48" s="1128"/>
      <c r="G48" s="1128"/>
      <c r="H48" s="1128"/>
      <c r="I48" s="1128"/>
      <c r="J48" s="1128"/>
      <c r="K48" s="1128"/>
      <c r="L48" s="1128"/>
    </row>
    <row r="49" spans="1:12">
      <c r="A49" s="896"/>
      <c r="B49" s="1128"/>
      <c r="C49" s="1128"/>
      <c r="D49" s="1128"/>
      <c r="E49" s="1128"/>
      <c r="F49" s="1128"/>
      <c r="G49" s="1128"/>
      <c r="H49" s="1128"/>
      <c r="I49" s="1128"/>
      <c r="J49" s="1128"/>
      <c r="K49" s="1128"/>
      <c r="L49" s="1128"/>
    </row>
    <row r="50" spans="1:12">
      <c r="A50" s="896"/>
      <c r="B50" s="1128"/>
      <c r="C50" s="1128"/>
      <c r="D50" s="1128"/>
      <c r="E50" s="1128"/>
      <c r="F50" s="1128"/>
      <c r="G50" s="1128"/>
      <c r="H50" s="1128"/>
      <c r="I50" s="1128"/>
      <c r="J50" s="1128"/>
      <c r="K50" s="1128"/>
      <c r="L50" s="1128"/>
    </row>
    <row r="51" spans="1:12">
      <c r="A51" s="896"/>
      <c r="B51" s="1128"/>
      <c r="C51" s="1128"/>
      <c r="D51" s="1128"/>
      <c r="E51" s="1128"/>
      <c r="F51" s="1128"/>
      <c r="G51" s="1128"/>
      <c r="H51" s="1128"/>
      <c r="I51" s="1128"/>
      <c r="J51" s="1128"/>
      <c r="K51" s="1128"/>
      <c r="L51" s="1128"/>
    </row>
    <row r="52" spans="1:12">
      <c r="A52" s="896"/>
      <c r="B52" s="1128"/>
      <c r="C52" s="1128"/>
      <c r="D52" s="1128"/>
      <c r="E52" s="1128"/>
      <c r="F52" s="1128"/>
      <c r="G52" s="1128"/>
      <c r="H52" s="1128"/>
      <c r="I52" s="1128"/>
      <c r="J52" s="1128"/>
      <c r="K52" s="1128"/>
      <c r="L52" s="1128"/>
    </row>
    <row r="53" spans="1:12">
      <c r="A53" s="896"/>
      <c r="B53" s="1128"/>
      <c r="C53" s="1128"/>
      <c r="D53" s="1128"/>
      <c r="E53" s="1128"/>
      <c r="F53" s="1128"/>
      <c r="G53" s="1128"/>
      <c r="H53" s="1128"/>
      <c r="I53" s="1128"/>
      <c r="J53" s="1128"/>
      <c r="K53" s="1128"/>
      <c r="L53" s="1128"/>
    </row>
    <row r="54" spans="1:12" s="298" customFormat="1" ht="9">
      <c r="A54" s="897"/>
      <c r="B54" s="984"/>
      <c r="C54" s="985"/>
      <c r="D54" s="985"/>
      <c r="E54" s="985"/>
      <c r="F54" s="985"/>
      <c r="G54" s="985"/>
      <c r="H54" s="985"/>
      <c r="I54" s="985"/>
      <c r="J54" s="985"/>
      <c r="K54" s="985"/>
    </row>
    <row r="55" spans="1:12">
      <c r="A55" s="896"/>
      <c r="B55" s="1128" t="s">
        <v>1248</v>
      </c>
      <c r="C55" s="1128"/>
      <c r="D55" s="1128"/>
      <c r="E55" s="1128"/>
      <c r="F55" s="1128"/>
      <c r="G55" s="1128"/>
      <c r="H55" s="1128"/>
      <c r="I55" s="1128"/>
      <c r="J55" s="1128"/>
      <c r="K55" s="1128"/>
      <c r="L55" s="1128"/>
    </row>
    <row r="56" spans="1:12">
      <c r="A56" s="896"/>
      <c r="B56" s="1128"/>
      <c r="C56" s="1128"/>
      <c r="D56" s="1128"/>
      <c r="E56" s="1128"/>
      <c r="F56" s="1128"/>
      <c r="G56" s="1128"/>
      <c r="H56" s="1128"/>
      <c r="I56" s="1128"/>
      <c r="J56" s="1128"/>
      <c r="K56" s="1128"/>
      <c r="L56" s="1128"/>
    </row>
    <row r="57" spans="1:12">
      <c r="A57" s="896"/>
      <c r="B57" s="1128"/>
      <c r="C57" s="1128"/>
      <c r="D57" s="1128"/>
      <c r="E57" s="1128"/>
      <c r="F57" s="1128"/>
      <c r="G57" s="1128"/>
      <c r="H57" s="1128"/>
      <c r="I57" s="1128"/>
      <c r="J57" s="1128"/>
      <c r="K57" s="1128"/>
      <c r="L57" s="1128"/>
    </row>
    <row r="58" spans="1:12">
      <c r="A58" s="896"/>
      <c r="B58" s="1128"/>
      <c r="C58" s="1128"/>
      <c r="D58" s="1128"/>
      <c r="E58" s="1128"/>
      <c r="F58" s="1128"/>
      <c r="G58" s="1128"/>
      <c r="H58" s="1128"/>
      <c r="I58" s="1128"/>
      <c r="J58" s="1128"/>
      <c r="K58" s="1128"/>
      <c r="L58" s="1128"/>
    </row>
    <row r="59" spans="1:12" s="298" customFormat="1" ht="9">
      <c r="A59" s="897"/>
      <c r="B59" s="984"/>
      <c r="C59" s="985"/>
      <c r="D59" s="985"/>
      <c r="E59" s="985"/>
      <c r="F59" s="985"/>
      <c r="G59" s="985"/>
      <c r="H59" s="985"/>
      <c r="I59" s="985"/>
      <c r="J59" s="985"/>
      <c r="K59" s="985"/>
    </row>
    <row r="60" spans="1:12">
      <c r="A60" s="896"/>
      <c r="B60" s="1134" t="s">
        <v>1554</v>
      </c>
      <c r="C60" s="1134"/>
      <c r="D60" s="1134"/>
      <c r="E60" s="1134"/>
      <c r="F60" s="1134"/>
      <c r="G60" s="1134"/>
      <c r="H60" s="1134"/>
      <c r="I60" s="1134"/>
      <c r="J60" s="1134"/>
      <c r="K60" s="1134"/>
      <c r="L60" s="1134"/>
    </row>
    <row r="61" spans="1:12">
      <c r="A61" s="896"/>
      <c r="B61" s="1134"/>
      <c r="C61" s="1134"/>
      <c r="D61" s="1134"/>
      <c r="E61" s="1134"/>
      <c r="F61" s="1134"/>
      <c r="G61" s="1134"/>
      <c r="H61" s="1134"/>
      <c r="I61" s="1134"/>
      <c r="J61" s="1134"/>
      <c r="K61" s="1134"/>
      <c r="L61" s="1134"/>
    </row>
    <row r="62" spans="1:12">
      <c r="A62" s="896"/>
      <c r="B62" s="1134"/>
      <c r="C62" s="1134"/>
      <c r="D62" s="1134"/>
      <c r="E62" s="1134"/>
      <c r="F62" s="1134"/>
      <c r="G62" s="1134"/>
      <c r="H62" s="1134"/>
      <c r="I62" s="1134"/>
      <c r="J62" s="1134"/>
      <c r="K62" s="1134"/>
      <c r="L62" s="1134"/>
    </row>
    <row r="63" spans="1:12">
      <c r="A63" s="896"/>
      <c r="B63" s="1148" t="s">
        <v>1156</v>
      </c>
      <c r="C63" s="1148"/>
      <c r="D63" s="1148"/>
      <c r="E63" s="1148"/>
      <c r="F63" s="1148"/>
      <c r="G63" s="1148"/>
      <c r="H63" s="1148"/>
      <c r="I63" s="1148"/>
      <c r="J63" s="1148"/>
      <c r="K63" s="865"/>
    </row>
    <row r="64" spans="1:12" s="540" customFormat="1" ht="7">
      <c r="A64" s="898"/>
      <c r="B64" s="1048"/>
      <c r="C64" s="1048"/>
      <c r="D64" s="1048"/>
      <c r="E64" s="1048"/>
      <c r="F64" s="1048"/>
      <c r="G64" s="1048"/>
      <c r="H64" s="1048"/>
      <c r="I64" s="1048"/>
      <c r="J64" s="1048"/>
      <c r="K64" s="981"/>
    </row>
    <row r="65" spans="1:12">
      <c r="A65" s="896"/>
      <c r="B65" s="978" t="s">
        <v>1451</v>
      </c>
      <c r="C65" s="986"/>
      <c r="D65" s="986"/>
      <c r="E65" s="986"/>
      <c r="F65" s="986"/>
      <c r="G65" s="986"/>
      <c r="H65" s="986"/>
      <c r="I65" s="986"/>
      <c r="J65" s="986"/>
      <c r="K65" s="865"/>
    </row>
    <row r="66" spans="1:12">
      <c r="A66" s="896"/>
      <c r="B66" s="1128" t="s">
        <v>1479</v>
      </c>
      <c r="C66" s="1128"/>
      <c r="D66" s="1128"/>
      <c r="E66" s="1128"/>
      <c r="F66" s="1128"/>
      <c r="G66" s="1128"/>
      <c r="H66" s="1128"/>
      <c r="I66" s="1128"/>
      <c r="J66" s="1128"/>
      <c r="K66" s="1128"/>
      <c r="L66" s="1128"/>
    </row>
    <row r="67" spans="1:12">
      <c r="A67" s="896"/>
      <c r="B67" s="1128"/>
      <c r="C67" s="1128"/>
      <c r="D67" s="1128"/>
      <c r="E67" s="1128"/>
      <c r="F67" s="1128"/>
      <c r="G67" s="1128"/>
      <c r="H67" s="1128"/>
      <c r="I67" s="1128"/>
      <c r="J67" s="1128"/>
      <c r="K67" s="1128"/>
      <c r="L67" s="1128"/>
    </row>
    <row r="68" spans="1:12">
      <c r="A68" s="896"/>
      <c r="B68" s="1128"/>
      <c r="C68" s="1128"/>
      <c r="D68" s="1128"/>
      <c r="E68" s="1128"/>
      <c r="F68" s="1128"/>
      <c r="G68" s="1128"/>
      <c r="H68" s="1128"/>
      <c r="I68" s="1128"/>
      <c r="J68" s="1128"/>
      <c r="K68" s="1128"/>
      <c r="L68" s="1128"/>
    </row>
    <row r="69" spans="1:12">
      <c r="A69" s="896"/>
      <c r="B69" s="976"/>
      <c r="C69" s="865"/>
      <c r="D69" s="865"/>
      <c r="E69" s="865"/>
      <c r="F69" s="865"/>
      <c r="G69" s="865"/>
      <c r="H69" s="865"/>
      <c r="I69" s="865"/>
      <c r="J69" s="865"/>
      <c r="K69" s="865"/>
    </row>
    <row r="70" spans="1:12">
      <c r="A70" s="896"/>
      <c r="B70" s="979" t="s">
        <v>503</v>
      </c>
      <c r="C70" s="865"/>
      <c r="D70" s="865"/>
      <c r="E70" s="865"/>
      <c r="F70" s="865"/>
      <c r="G70" s="865"/>
      <c r="H70" s="865"/>
      <c r="I70" s="865"/>
      <c r="J70" s="865"/>
      <c r="K70" s="865"/>
    </row>
    <row r="71" spans="1:12" s="540" customFormat="1" ht="7">
      <c r="A71" s="898"/>
      <c r="B71" s="982"/>
      <c r="C71" s="981"/>
      <c r="D71" s="981"/>
      <c r="E71" s="981"/>
      <c r="F71" s="981"/>
      <c r="G71" s="981"/>
      <c r="H71" s="981"/>
      <c r="I71" s="981"/>
      <c r="J71" s="981"/>
      <c r="K71" s="981"/>
    </row>
    <row r="72" spans="1:12">
      <c r="A72" s="896"/>
      <c r="B72" s="1126" t="s">
        <v>1661</v>
      </c>
      <c r="C72" s="1126"/>
      <c r="D72" s="1126"/>
      <c r="E72" s="1126"/>
      <c r="F72" s="1126"/>
      <c r="G72" s="1126"/>
      <c r="H72" s="1126"/>
      <c r="I72" s="1126"/>
      <c r="J72" s="1126"/>
      <c r="K72" s="1126"/>
      <c r="L72" s="1126"/>
    </row>
    <row r="73" spans="1:12">
      <c r="A73" s="896"/>
      <c r="B73" s="1126"/>
      <c r="C73" s="1126"/>
      <c r="D73" s="1126"/>
      <c r="E73" s="1126"/>
      <c r="F73" s="1126"/>
      <c r="G73" s="1126"/>
      <c r="H73" s="1126"/>
      <c r="I73" s="1126"/>
      <c r="J73" s="1126"/>
      <c r="K73" s="1126"/>
      <c r="L73" s="1126"/>
    </row>
    <row r="74" spans="1:12">
      <c r="A74" s="896"/>
      <c r="B74" s="1126"/>
      <c r="C74" s="1126"/>
      <c r="D74" s="1126"/>
      <c r="E74" s="1126"/>
      <c r="F74" s="1126"/>
      <c r="G74" s="1126"/>
      <c r="H74" s="1126"/>
      <c r="I74" s="1126"/>
      <c r="J74" s="1126"/>
      <c r="K74" s="1126"/>
      <c r="L74" s="1126"/>
    </row>
    <row r="75" spans="1:12">
      <c r="A75" s="896"/>
      <c r="B75" s="1126"/>
      <c r="C75" s="1126"/>
      <c r="D75" s="1126"/>
      <c r="E75" s="1126"/>
      <c r="F75" s="1126"/>
      <c r="G75" s="1126"/>
      <c r="H75" s="1126"/>
      <c r="I75" s="1126"/>
      <c r="J75" s="1126"/>
      <c r="K75" s="1126"/>
      <c r="L75" s="1126"/>
    </row>
    <row r="76" spans="1:12">
      <c r="A76" s="896"/>
      <c r="B76" s="976"/>
      <c r="C76" s="865"/>
      <c r="D76" s="865"/>
      <c r="E76" s="865"/>
      <c r="F76" s="865"/>
      <c r="G76" s="865"/>
      <c r="H76" s="865"/>
      <c r="I76" s="865"/>
      <c r="J76" s="865"/>
      <c r="K76" s="865"/>
    </row>
    <row r="77" spans="1:12">
      <c r="A77" s="896"/>
      <c r="B77" s="979" t="s">
        <v>504</v>
      </c>
      <c r="C77" s="865"/>
      <c r="D77" s="865"/>
      <c r="E77" s="865"/>
      <c r="F77" s="865"/>
      <c r="G77" s="865"/>
      <c r="H77" s="865"/>
      <c r="I77" s="865"/>
      <c r="J77" s="865"/>
      <c r="K77" s="865"/>
    </row>
    <row r="78" spans="1:12" s="540" customFormat="1" ht="7">
      <c r="A78" s="898"/>
      <c r="B78" s="982"/>
      <c r="C78" s="981"/>
      <c r="D78" s="981"/>
      <c r="E78" s="981"/>
      <c r="F78" s="981"/>
      <c r="G78" s="981"/>
      <c r="H78" s="981"/>
      <c r="I78" s="981"/>
      <c r="J78" s="981"/>
      <c r="K78" s="981"/>
    </row>
    <row r="79" spans="1:12">
      <c r="A79" s="896"/>
      <c r="B79" s="1126" t="s">
        <v>1725</v>
      </c>
      <c r="C79" s="1126"/>
      <c r="D79" s="1126"/>
      <c r="E79" s="1126"/>
      <c r="F79" s="1126"/>
      <c r="G79" s="1126"/>
      <c r="H79" s="1126"/>
      <c r="I79" s="1126"/>
      <c r="J79" s="1126"/>
      <c r="K79" s="1126"/>
      <c r="L79" s="1126"/>
    </row>
    <row r="80" spans="1:12">
      <c r="A80" s="896"/>
      <c r="B80" s="1126"/>
      <c r="C80" s="1126"/>
      <c r="D80" s="1126"/>
      <c r="E80" s="1126"/>
      <c r="F80" s="1126"/>
      <c r="G80" s="1126"/>
      <c r="H80" s="1126"/>
      <c r="I80" s="1126"/>
      <c r="J80" s="1126"/>
      <c r="K80" s="1126"/>
      <c r="L80" s="1126"/>
    </row>
    <row r="81" spans="1:12">
      <c r="A81" s="896"/>
      <c r="B81" s="1126"/>
      <c r="C81" s="1126"/>
      <c r="D81" s="1126"/>
      <c r="E81" s="1126"/>
      <c r="F81" s="1126"/>
      <c r="G81" s="1126"/>
      <c r="H81" s="1126"/>
      <c r="I81" s="1126"/>
      <c r="J81" s="1126"/>
      <c r="K81" s="1126"/>
      <c r="L81" s="1126"/>
    </row>
    <row r="82" spans="1:12">
      <c r="A82" s="896"/>
      <c r="B82" s="1126"/>
      <c r="C82" s="1126"/>
      <c r="D82" s="1126"/>
      <c r="E82" s="1126"/>
      <c r="F82" s="1126"/>
      <c r="G82" s="1126"/>
      <c r="H82" s="1126"/>
      <c r="I82" s="1126"/>
      <c r="J82" s="1126"/>
      <c r="K82" s="1126"/>
      <c r="L82" s="1126"/>
    </row>
    <row r="83" spans="1:12">
      <c r="A83" s="896"/>
      <c r="B83" s="987"/>
      <c r="C83" s="987"/>
      <c r="D83" s="987"/>
      <c r="E83" s="987"/>
      <c r="F83" s="987"/>
      <c r="G83" s="987"/>
      <c r="H83" s="987"/>
      <c r="I83" s="987"/>
      <c r="J83" s="987"/>
      <c r="K83" s="987"/>
    </row>
    <row r="84" spans="1:12">
      <c r="A84" s="896"/>
      <c r="B84" s="979" t="s">
        <v>1453</v>
      </c>
      <c r="C84" s="987"/>
      <c r="D84" s="987"/>
      <c r="E84" s="987"/>
      <c r="F84" s="987"/>
      <c r="G84" s="987"/>
      <c r="H84" s="987"/>
      <c r="I84" s="987"/>
      <c r="J84" s="987"/>
      <c r="K84" s="987"/>
    </row>
    <row r="85" spans="1:12" s="540" customFormat="1" ht="7">
      <c r="A85" s="898"/>
      <c r="B85" s="980"/>
      <c r="C85" s="988"/>
      <c r="D85" s="988"/>
      <c r="E85" s="988"/>
      <c r="F85" s="988"/>
      <c r="G85" s="988"/>
      <c r="H85" s="988"/>
      <c r="I85" s="988"/>
      <c r="J85" s="988"/>
      <c r="K85" s="988"/>
    </row>
    <row r="86" spans="1:12">
      <c r="A86" s="896"/>
      <c r="B86" s="1158" t="s">
        <v>390</v>
      </c>
      <c r="C86" s="1158"/>
      <c r="D86" s="1158"/>
      <c r="E86" s="1158"/>
      <c r="F86" s="1158"/>
      <c r="G86" s="1158"/>
      <c r="H86" s="1158"/>
      <c r="I86" s="1158"/>
      <c r="J86" s="1158"/>
      <c r="K86" s="1158"/>
      <c r="L86" s="1158"/>
    </row>
    <row r="87" spans="1:12">
      <c r="A87" s="896"/>
      <c r="B87" s="976" t="s">
        <v>391</v>
      </c>
      <c r="C87" s="987"/>
      <c r="D87" s="987"/>
      <c r="E87" s="987"/>
      <c r="F87" s="987"/>
      <c r="G87" s="987"/>
      <c r="H87" s="987"/>
      <c r="I87" s="987"/>
      <c r="J87" s="987"/>
      <c r="K87" s="987"/>
    </row>
    <row r="88" spans="1:12">
      <c r="A88" s="896"/>
      <c r="B88" s="989"/>
      <c r="C88" s="989"/>
      <c r="D88" s="989"/>
      <c r="E88" s="989"/>
      <c r="F88" s="989"/>
      <c r="G88" s="989"/>
      <c r="H88" s="989"/>
      <c r="I88" s="989"/>
      <c r="J88" s="989"/>
      <c r="K88" s="865"/>
    </row>
    <row r="89" spans="1:12">
      <c r="A89" s="896"/>
      <c r="B89" s="979" t="s">
        <v>86</v>
      </c>
      <c r="C89" s="865"/>
      <c r="D89" s="865"/>
      <c r="E89" s="865"/>
      <c r="F89" s="865"/>
      <c r="G89" s="865"/>
      <c r="H89" s="865"/>
      <c r="I89" s="865"/>
      <c r="J89" s="865"/>
      <c r="K89" s="865"/>
    </row>
    <row r="90" spans="1:12" s="540" customFormat="1" ht="7">
      <c r="A90" s="898"/>
      <c r="B90" s="982"/>
      <c r="C90" s="981"/>
      <c r="D90" s="981"/>
      <c r="E90" s="981"/>
      <c r="F90" s="981"/>
      <c r="G90" s="981"/>
      <c r="H90" s="981"/>
      <c r="I90" s="981"/>
      <c r="J90" s="981"/>
      <c r="K90" s="981"/>
    </row>
    <row r="91" spans="1:12" ht="12.75" customHeight="1">
      <c r="A91" s="896"/>
      <c r="B91" s="1127" t="s">
        <v>32</v>
      </c>
      <c r="C91" s="1127"/>
      <c r="D91" s="1127"/>
      <c r="E91" s="1127"/>
      <c r="F91" s="1127"/>
      <c r="G91" s="1127"/>
      <c r="H91" s="1127"/>
      <c r="I91" s="1127"/>
      <c r="J91" s="1127"/>
      <c r="K91" s="1127"/>
      <c r="L91" s="1127"/>
    </row>
    <row r="92" spans="1:12">
      <c r="A92" s="896"/>
      <c r="B92" s="1127"/>
      <c r="C92" s="1127"/>
      <c r="D92" s="1127"/>
      <c r="E92" s="1127"/>
      <c r="F92" s="1127"/>
      <c r="G92" s="1127"/>
      <c r="H92" s="1127"/>
      <c r="I92" s="1127"/>
      <c r="J92" s="1127"/>
      <c r="K92" s="1127"/>
      <c r="L92" s="1127"/>
    </row>
    <row r="93" spans="1:12">
      <c r="A93" s="896"/>
      <c r="B93" s="1127"/>
      <c r="C93" s="1127"/>
      <c r="D93" s="1127"/>
      <c r="E93" s="1127"/>
      <c r="F93" s="1127"/>
      <c r="G93" s="1127"/>
      <c r="H93" s="1127"/>
      <c r="I93" s="1127"/>
      <c r="J93" s="1127"/>
      <c r="K93" s="1127"/>
      <c r="L93" s="1127"/>
    </row>
    <row r="94" spans="1:12">
      <c r="A94" s="896"/>
      <c r="B94" s="976"/>
      <c r="C94" s="865"/>
      <c r="D94" s="865"/>
      <c r="E94" s="865"/>
      <c r="F94" s="865"/>
      <c r="G94" s="865"/>
      <c r="H94" s="865"/>
      <c r="I94" s="865"/>
      <c r="J94" s="865"/>
      <c r="K94" s="865"/>
    </row>
    <row r="95" spans="1:12">
      <c r="A95" s="896"/>
      <c r="B95" s="979" t="s">
        <v>499</v>
      </c>
      <c r="C95" s="865"/>
      <c r="D95" s="865"/>
      <c r="E95" s="865"/>
      <c r="F95" s="865"/>
      <c r="G95" s="865"/>
      <c r="H95" s="865"/>
      <c r="I95" s="865"/>
      <c r="J95" s="865"/>
      <c r="K95" s="865"/>
    </row>
    <row r="96" spans="1:12" s="540" customFormat="1" ht="7">
      <c r="A96" s="898"/>
      <c r="B96" s="982"/>
      <c r="C96" s="981"/>
      <c r="D96" s="981"/>
      <c r="E96" s="981"/>
      <c r="F96" s="981"/>
      <c r="G96" s="981"/>
      <c r="H96" s="981"/>
      <c r="I96" s="981"/>
      <c r="J96" s="981"/>
      <c r="K96" s="981"/>
    </row>
    <row r="97" spans="1:29" ht="12.75" customHeight="1">
      <c r="A97" s="896"/>
      <c r="B97" s="1126" t="s">
        <v>1157</v>
      </c>
      <c r="C97" s="1126"/>
      <c r="D97" s="1126"/>
      <c r="E97" s="1126"/>
      <c r="F97" s="1126"/>
      <c r="G97" s="1126"/>
      <c r="H97" s="1126"/>
      <c r="I97" s="1126"/>
      <c r="J97" s="1126"/>
      <c r="K97" s="1126"/>
      <c r="L97" s="1126"/>
    </row>
    <row r="98" spans="1:29">
      <c r="A98" s="896"/>
      <c r="B98" s="1126"/>
      <c r="C98" s="1126"/>
      <c r="D98" s="1126"/>
      <c r="E98" s="1126"/>
      <c r="F98" s="1126"/>
      <c r="G98" s="1126"/>
      <c r="H98" s="1126"/>
      <c r="I98" s="1126"/>
      <c r="J98" s="1126"/>
      <c r="K98" s="1126"/>
      <c r="L98" s="1126"/>
    </row>
    <row r="99" spans="1:29">
      <c r="A99" s="896"/>
      <c r="B99" s="976"/>
      <c r="C99" s="865"/>
      <c r="D99" s="865"/>
      <c r="E99" s="865"/>
      <c r="F99" s="865"/>
      <c r="G99" s="865"/>
      <c r="H99" s="865"/>
      <c r="I99" s="865"/>
      <c r="J99" s="865"/>
      <c r="K99" s="865"/>
    </row>
    <row r="100" spans="1:29" ht="12.75" customHeight="1">
      <c r="A100" s="896"/>
      <c r="B100" s="1128" t="s">
        <v>1691</v>
      </c>
      <c r="C100" s="1128"/>
      <c r="D100" s="1128"/>
      <c r="E100" s="1128"/>
      <c r="F100" s="1128"/>
      <c r="G100" s="1128"/>
      <c r="H100" s="1128"/>
      <c r="I100" s="1128"/>
      <c r="J100" s="1128"/>
      <c r="K100" s="1128"/>
      <c r="L100" s="1128"/>
    </row>
    <row r="101" spans="1:29">
      <c r="A101" s="896"/>
      <c r="B101" s="1128"/>
      <c r="C101" s="1128"/>
      <c r="D101" s="1128"/>
      <c r="E101" s="1128"/>
      <c r="F101" s="1128"/>
      <c r="G101" s="1128"/>
      <c r="H101" s="1128"/>
      <c r="I101" s="1128"/>
      <c r="J101" s="1128"/>
      <c r="K101" s="1128"/>
      <c r="L101" s="1128"/>
    </row>
    <row r="102" spans="1:29" s="927" customFormat="1">
      <c r="A102" s="926"/>
      <c r="B102" s="928"/>
      <c r="C102" s="928"/>
      <c r="D102" s="928"/>
      <c r="E102" s="928"/>
      <c r="F102" s="928"/>
      <c r="G102" s="928"/>
      <c r="H102" s="928"/>
      <c r="I102" s="928"/>
      <c r="J102" s="928"/>
      <c r="K102" s="928"/>
    </row>
    <row r="103" spans="1:29" s="927" customFormat="1" ht="15">
      <c r="A103" s="936" t="s">
        <v>1563</v>
      </c>
      <c r="B103" s="928"/>
      <c r="C103" s="928"/>
      <c r="D103" s="928"/>
      <c r="E103" s="928"/>
      <c r="F103" s="928"/>
      <c r="G103" s="928"/>
      <c r="H103" s="928"/>
      <c r="I103" s="928"/>
      <c r="J103" s="928"/>
      <c r="K103" s="928"/>
    </row>
    <row r="104" spans="1:29" s="939" customFormat="1" ht="8">
      <c r="A104" s="937"/>
      <c r="B104" s="938"/>
      <c r="C104" s="938"/>
      <c r="D104" s="938"/>
      <c r="E104" s="938"/>
      <c r="F104" s="938"/>
      <c r="G104" s="938"/>
      <c r="H104" s="938"/>
      <c r="I104" s="938"/>
      <c r="J104" s="938"/>
      <c r="K104" s="938"/>
    </row>
    <row r="105" spans="1:29">
      <c r="A105" s="190" t="s">
        <v>640</v>
      </c>
      <c r="B105" s="575"/>
      <c r="I105" s="1141" t="s">
        <v>748</v>
      </c>
      <c r="J105" s="1142"/>
      <c r="K105" s="1142"/>
      <c r="L105" s="1143"/>
      <c r="N105" s="492" t="s">
        <v>749</v>
      </c>
      <c r="P105" s="493" t="s">
        <v>750</v>
      </c>
      <c r="R105" s="1141" t="s">
        <v>748</v>
      </c>
      <c r="S105" s="1142"/>
      <c r="T105" s="1142"/>
      <c r="U105" s="1143"/>
      <c r="W105" s="492" t="s">
        <v>749</v>
      </c>
      <c r="Y105" s="493" t="s">
        <v>750</v>
      </c>
    </row>
    <row r="106" spans="1:29" ht="25">
      <c r="A106" s="191"/>
      <c r="B106" s="737" t="s">
        <v>1267</v>
      </c>
      <c r="C106" s="192" t="s">
        <v>844</v>
      </c>
      <c r="D106" s="192" t="s">
        <v>846</v>
      </c>
      <c r="E106" s="192" t="s">
        <v>847</v>
      </c>
      <c r="F106" s="192" t="s">
        <v>845</v>
      </c>
      <c r="H106" s="345" t="s">
        <v>101</v>
      </c>
      <c r="I106" s="102" t="s">
        <v>844</v>
      </c>
      <c r="J106" s="102" t="s">
        <v>312</v>
      </c>
      <c r="K106" s="102" t="s">
        <v>847</v>
      </c>
      <c r="L106" s="494" t="s">
        <v>764</v>
      </c>
      <c r="N106" s="494" t="s">
        <v>1701</v>
      </c>
      <c r="O106" s="25"/>
      <c r="P106" s="494" t="s">
        <v>763</v>
      </c>
      <c r="Q106" s="25"/>
      <c r="R106" s="102" t="s">
        <v>844</v>
      </c>
      <c r="S106" s="102" t="s">
        <v>312</v>
      </c>
      <c r="T106" s="102" t="s">
        <v>847</v>
      </c>
      <c r="U106" s="494" t="s">
        <v>764</v>
      </c>
      <c r="V106" s="397"/>
      <c r="W106" s="494" t="s">
        <v>762</v>
      </c>
      <c r="X106" s="397"/>
      <c r="Y106" s="494" t="s">
        <v>763</v>
      </c>
      <c r="AA106" s="1146" t="s">
        <v>639</v>
      </c>
      <c r="AC106" s="1146" t="s">
        <v>1184</v>
      </c>
    </row>
    <row r="107" spans="1:29" ht="24">
      <c r="B107" s="193" t="s">
        <v>0</v>
      </c>
      <c r="C107" s="194" t="s">
        <v>313</v>
      </c>
      <c r="D107" s="194" t="s">
        <v>770</v>
      </c>
      <c r="E107" s="194" t="s">
        <v>770</v>
      </c>
      <c r="F107" s="194" t="s">
        <v>770</v>
      </c>
      <c r="H107" s="569" t="s">
        <v>1126</v>
      </c>
      <c r="I107" s="194" t="s">
        <v>313</v>
      </c>
      <c r="J107" s="194" t="s">
        <v>770</v>
      </c>
      <c r="K107" s="194" t="s">
        <v>770</v>
      </c>
      <c r="L107" s="194" t="s">
        <v>770</v>
      </c>
      <c r="N107" s="194" t="s">
        <v>770</v>
      </c>
      <c r="P107" s="194" t="s">
        <v>770</v>
      </c>
      <c r="R107" s="194" t="s">
        <v>204</v>
      </c>
      <c r="S107" s="194" t="s">
        <v>772</v>
      </c>
      <c r="T107" s="194" t="s">
        <v>772</v>
      </c>
      <c r="U107" s="194" t="s">
        <v>772</v>
      </c>
      <c r="W107" s="194" t="s">
        <v>772</v>
      </c>
      <c r="Y107" s="194" t="s">
        <v>772</v>
      </c>
      <c r="AA107" s="1147"/>
      <c r="AC107" s="1147"/>
    </row>
    <row r="108" spans="1:29">
      <c r="B108" s="195">
        <v>1990</v>
      </c>
      <c r="C108" s="602">
        <v>0.70392999999999994</v>
      </c>
      <c r="D108" s="602">
        <v>1.9000000000000001E-4</v>
      </c>
      <c r="E108" s="602">
        <v>5.77E-3</v>
      </c>
      <c r="F108" s="602">
        <v>0.70989000000000002</v>
      </c>
      <c r="H108" s="196"/>
      <c r="I108" s="604">
        <v>0.70392999999999994</v>
      </c>
      <c r="J108" s="604">
        <v>1.9000000000000001E-4</v>
      </c>
      <c r="K108" s="604">
        <v>5.77E-3</v>
      </c>
      <c r="L108" s="604">
        <v>0.70989000000000002</v>
      </c>
      <c r="M108" s="603"/>
      <c r="N108" s="604">
        <v>0.10334</v>
      </c>
      <c r="O108" s="603"/>
      <c r="P108" s="604">
        <v>0.81323000000000001</v>
      </c>
      <c r="R108" s="197" t="str">
        <f>IF(ISBLANK($H108),"",$H108*I108)</f>
        <v/>
      </c>
      <c r="S108" s="197" t="str">
        <f>IF(ISBLANK($H108),"",$H108*J108)</f>
        <v/>
      </c>
      <c r="T108" s="197" t="str">
        <f>IF(ISBLANK($H108),"",$H108*K108)</f>
        <v/>
      </c>
      <c r="U108" s="197" t="str">
        <f>IF(ISBLANK($H108),"",$H108*L108)</f>
        <v/>
      </c>
      <c r="W108" s="197" t="str">
        <f t="shared" ref="W108:W125" si="0">IF(ISBLANK($H108),"",$H108*N108)</f>
        <v/>
      </c>
      <c r="Y108" s="197" t="str">
        <f t="shared" ref="Y108:Y125" si="1">IF(ISBLANK($H108),"",$H108*P108)</f>
        <v/>
      </c>
      <c r="AA108" s="605">
        <v>8.0766620341941098E-2</v>
      </c>
      <c r="AC108" s="605">
        <v>3.84926149768915E-2</v>
      </c>
    </row>
    <row r="109" spans="1:29">
      <c r="B109" s="195">
        <f t="shared" ref="B109:B126" si="2">B108+1</f>
        <v>1991</v>
      </c>
      <c r="C109" s="602">
        <v>0.67803999999999998</v>
      </c>
      <c r="D109" s="602">
        <v>1.8000000000000001E-4</v>
      </c>
      <c r="E109" s="602">
        <v>5.5799999999999999E-3</v>
      </c>
      <c r="F109" s="602">
        <v>0.68379000000000001</v>
      </c>
      <c r="H109" s="196"/>
      <c r="I109" s="604">
        <v>0.69098000000000004</v>
      </c>
      <c r="J109" s="604">
        <v>1.8000000000000001E-4</v>
      </c>
      <c r="K109" s="604">
        <v>5.6800000000000002E-3</v>
      </c>
      <c r="L109" s="604">
        <v>0.69684000000000001</v>
      </c>
      <c r="M109" s="603"/>
      <c r="N109" s="604">
        <v>0.10144</v>
      </c>
      <c r="O109" s="603"/>
      <c r="P109" s="604">
        <v>0.79827999999999999</v>
      </c>
      <c r="R109" s="197" t="str">
        <f t="shared" ref="R109:R130" si="3">IF(ISBLANK($H109),"",$H109*I109)</f>
        <v/>
      </c>
      <c r="S109" s="197" t="str">
        <f t="shared" ref="S109:S125" si="4">IF(ISBLANK($H109),"",$H109*J109)</f>
        <v/>
      </c>
      <c r="T109" s="197" t="str">
        <f t="shared" ref="T109:T125" si="5">IF(ISBLANK($H109),"",$H109*K109)</f>
        <v/>
      </c>
      <c r="U109" s="197" t="str">
        <f t="shared" ref="U109:U125" si="6">IF(ISBLANK($H109),"",$H109*L109)</f>
        <v/>
      </c>
      <c r="W109" s="197" t="str">
        <f t="shared" si="0"/>
        <v/>
      </c>
      <c r="Y109" s="197" t="str">
        <f t="shared" si="1"/>
        <v/>
      </c>
      <c r="AA109" s="605">
        <v>8.269728127168359E-2</v>
      </c>
      <c r="AC109" s="605">
        <v>5.1756765281019364E-2</v>
      </c>
    </row>
    <row r="110" spans="1:29">
      <c r="B110" s="195">
        <f t="shared" si="2"/>
        <v>1992</v>
      </c>
      <c r="C110" s="602">
        <v>0.64034999999999997</v>
      </c>
      <c r="D110" s="602">
        <v>1.7000000000000001E-4</v>
      </c>
      <c r="E110" s="602">
        <v>5.2700000000000004E-3</v>
      </c>
      <c r="F110" s="602">
        <v>0.64578999999999998</v>
      </c>
      <c r="H110" s="196"/>
      <c r="I110" s="604">
        <v>0.67410000000000003</v>
      </c>
      <c r="J110" s="604">
        <v>1.8000000000000001E-4</v>
      </c>
      <c r="K110" s="604">
        <v>5.5399999999999998E-3</v>
      </c>
      <c r="L110" s="604">
        <v>0.67981999999999998</v>
      </c>
      <c r="M110" s="603"/>
      <c r="N110" s="604">
        <v>9.8960000000000006E-2</v>
      </c>
      <c r="O110" s="603"/>
      <c r="P110" s="604">
        <v>0.77878000000000003</v>
      </c>
      <c r="R110" s="197" t="str">
        <f t="shared" si="3"/>
        <v/>
      </c>
      <c r="S110" s="197" t="str">
        <f t="shared" si="4"/>
        <v/>
      </c>
      <c r="T110" s="197" t="str">
        <f t="shared" si="5"/>
        <v/>
      </c>
      <c r="U110" s="197" t="str">
        <f t="shared" si="6"/>
        <v/>
      </c>
      <c r="W110" s="197" t="str">
        <f t="shared" si="0"/>
        <v/>
      </c>
      <c r="Y110" s="197" t="str">
        <f t="shared" si="1"/>
        <v/>
      </c>
      <c r="AA110" s="605">
        <v>7.5466311381804332E-2</v>
      </c>
      <c r="AC110" s="605">
        <v>5.2943788859281818E-2</v>
      </c>
    </row>
    <row r="111" spans="1:29">
      <c r="B111" s="195">
        <f t="shared" si="2"/>
        <v>1993</v>
      </c>
      <c r="C111" s="602">
        <v>0.57379000000000002</v>
      </c>
      <c r="D111" s="602">
        <v>1.7000000000000001E-4</v>
      </c>
      <c r="E111" s="602">
        <v>4.3899999999999998E-3</v>
      </c>
      <c r="F111" s="602">
        <v>0.57835000000000003</v>
      </c>
      <c r="H111" s="196"/>
      <c r="I111" s="604">
        <v>0.64903</v>
      </c>
      <c r="J111" s="604">
        <v>1.8000000000000001E-4</v>
      </c>
      <c r="K111" s="604">
        <v>5.2500000000000003E-3</v>
      </c>
      <c r="L111" s="604">
        <v>0.65446000000000004</v>
      </c>
      <c r="M111" s="603"/>
      <c r="N111" s="604">
        <v>9.5280000000000004E-2</v>
      </c>
      <c r="O111" s="603"/>
      <c r="P111" s="604">
        <v>0.74974000000000007</v>
      </c>
      <c r="R111" s="197" t="str">
        <f t="shared" si="3"/>
        <v/>
      </c>
      <c r="S111" s="197" t="str">
        <f t="shared" si="4"/>
        <v/>
      </c>
      <c r="T111" s="197" t="str">
        <f t="shared" si="5"/>
        <v/>
      </c>
      <c r="U111" s="197" t="str">
        <f t="shared" si="6"/>
        <v/>
      </c>
      <c r="W111" s="197" t="str">
        <f t="shared" si="0"/>
        <v/>
      </c>
      <c r="Y111" s="197" t="str">
        <f t="shared" si="1"/>
        <v/>
      </c>
      <c r="AA111" s="605">
        <v>7.1690887975140463E-2</v>
      </c>
      <c r="AC111" s="605">
        <v>5.2481245487931198E-2</v>
      </c>
    </row>
    <row r="112" spans="1:29">
      <c r="B112" s="195">
        <f t="shared" si="2"/>
        <v>1994</v>
      </c>
      <c r="C112" s="602">
        <v>0.55081000000000002</v>
      </c>
      <c r="D112" s="602">
        <v>1.8000000000000001E-4</v>
      </c>
      <c r="E112" s="602">
        <v>4.1200000000000004E-3</v>
      </c>
      <c r="F112" s="602">
        <v>0.55510999999999999</v>
      </c>
      <c r="H112" s="196"/>
      <c r="I112" s="604">
        <v>0.62938000000000005</v>
      </c>
      <c r="J112" s="604">
        <v>1.8000000000000001E-4</v>
      </c>
      <c r="K112" s="604">
        <v>5.0299999999999997E-3</v>
      </c>
      <c r="L112" s="604">
        <v>0.63458999999999999</v>
      </c>
      <c r="M112" s="603"/>
      <c r="N112" s="604">
        <v>9.239E-2</v>
      </c>
      <c r="O112" s="603"/>
      <c r="P112" s="604">
        <v>0.72697999999999996</v>
      </c>
      <c r="R112" s="197" t="str">
        <f t="shared" si="3"/>
        <v/>
      </c>
      <c r="S112" s="197" t="str">
        <f t="shared" si="4"/>
        <v/>
      </c>
      <c r="T112" s="197" t="str">
        <f t="shared" si="5"/>
        <v/>
      </c>
      <c r="U112" s="197" t="str">
        <f t="shared" si="6"/>
        <v/>
      </c>
      <c r="W112" s="197" t="str">
        <f t="shared" si="0"/>
        <v/>
      </c>
      <c r="Y112" s="197" t="str">
        <f t="shared" si="1"/>
        <v/>
      </c>
      <c r="AA112" s="605">
        <v>9.5729240650958836E-2</v>
      </c>
      <c r="AC112" s="605">
        <v>5.2156995954667579E-2</v>
      </c>
    </row>
    <row r="113" spans="2:29">
      <c r="B113" s="195">
        <f t="shared" si="2"/>
        <v>1995</v>
      </c>
      <c r="C113" s="602">
        <v>0.52410000000000001</v>
      </c>
      <c r="D113" s="602">
        <v>1.8000000000000001E-4</v>
      </c>
      <c r="E113" s="602">
        <v>3.8400000000000001E-3</v>
      </c>
      <c r="F113" s="602">
        <v>0.52812000000000003</v>
      </c>
      <c r="H113" s="196"/>
      <c r="I113" s="604">
        <v>0.59341999999999995</v>
      </c>
      <c r="J113" s="604">
        <v>1.8000000000000001E-4</v>
      </c>
      <c r="K113" s="604">
        <v>4.64E-3</v>
      </c>
      <c r="L113" s="604">
        <v>0.59823000000000004</v>
      </c>
      <c r="M113" s="603"/>
      <c r="N113" s="604">
        <v>8.7110000000000007E-2</v>
      </c>
      <c r="O113" s="603"/>
      <c r="P113" s="604">
        <v>0.68534000000000006</v>
      </c>
      <c r="R113" s="197" t="str">
        <f t="shared" si="3"/>
        <v/>
      </c>
      <c r="S113" s="197" t="str">
        <f t="shared" si="4"/>
        <v/>
      </c>
      <c r="T113" s="197" t="str">
        <f t="shared" si="5"/>
        <v/>
      </c>
      <c r="U113" s="197" t="str">
        <f t="shared" si="6"/>
        <v/>
      </c>
      <c r="W113" s="197" t="str">
        <f t="shared" si="0"/>
        <v/>
      </c>
      <c r="Y113" s="197" t="str">
        <f t="shared" si="1"/>
        <v/>
      </c>
      <c r="AA113" s="605">
        <v>9.0713259932982293E-2</v>
      </c>
      <c r="AC113" s="605">
        <v>4.969483006223073E-2</v>
      </c>
    </row>
    <row r="114" spans="2:29">
      <c r="B114" s="195">
        <f t="shared" si="2"/>
        <v>1996</v>
      </c>
      <c r="C114" s="602">
        <v>0.50105999999999995</v>
      </c>
      <c r="D114" s="602">
        <v>1.7000000000000001E-4</v>
      </c>
      <c r="E114" s="602">
        <v>3.4099999999999998E-3</v>
      </c>
      <c r="F114" s="602">
        <v>0.50463999999999998</v>
      </c>
      <c r="H114" s="196"/>
      <c r="I114" s="604">
        <v>0.55801999999999996</v>
      </c>
      <c r="J114" s="604">
        <v>1.7000000000000001E-4</v>
      </c>
      <c r="K114" s="604">
        <v>4.2100000000000002E-3</v>
      </c>
      <c r="L114" s="604">
        <v>0.56240000000000001</v>
      </c>
      <c r="M114" s="603"/>
      <c r="N114" s="604">
        <v>8.1920000000000007E-2</v>
      </c>
      <c r="O114" s="603"/>
      <c r="P114" s="604">
        <v>0.64432</v>
      </c>
      <c r="R114" s="197" t="str">
        <f t="shared" si="3"/>
        <v/>
      </c>
      <c r="S114" s="197" t="str">
        <f t="shared" si="4"/>
        <v/>
      </c>
      <c r="T114" s="197" t="str">
        <f t="shared" si="5"/>
        <v/>
      </c>
      <c r="U114" s="197" t="str">
        <f t="shared" si="6"/>
        <v/>
      </c>
      <c r="W114" s="197" t="str">
        <f t="shared" si="0"/>
        <v/>
      </c>
      <c r="Y114" s="197" t="str">
        <f t="shared" si="1"/>
        <v/>
      </c>
      <c r="AA114" s="605">
        <v>8.4029343933991127E-2</v>
      </c>
      <c r="AC114" s="605">
        <v>4.7992919218364204E-2</v>
      </c>
    </row>
    <row r="115" spans="2:29">
      <c r="B115" s="195">
        <f t="shared" si="2"/>
        <v>1997</v>
      </c>
      <c r="C115" s="602">
        <v>0.46435999999999999</v>
      </c>
      <c r="D115" s="602">
        <v>1.7000000000000001E-4</v>
      </c>
      <c r="E115" s="602">
        <v>2.9399999999999999E-3</v>
      </c>
      <c r="F115" s="602">
        <v>0.46747</v>
      </c>
      <c r="H115" s="196"/>
      <c r="I115" s="604">
        <v>0.52281999999999995</v>
      </c>
      <c r="J115" s="604">
        <v>1.7000000000000001E-4</v>
      </c>
      <c r="K115" s="604">
        <v>3.7399999999999998E-3</v>
      </c>
      <c r="L115" s="604">
        <v>0.52673999999999999</v>
      </c>
      <c r="M115" s="603"/>
      <c r="N115" s="604">
        <v>7.6160000000000005E-2</v>
      </c>
      <c r="O115" s="603"/>
      <c r="P115" s="604">
        <v>0.60289999999999999</v>
      </c>
      <c r="R115" s="197" t="str">
        <f t="shared" si="3"/>
        <v/>
      </c>
      <c r="S115" s="197" t="str">
        <f t="shared" si="4"/>
        <v/>
      </c>
      <c r="T115" s="197" t="str">
        <f t="shared" si="5"/>
        <v/>
      </c>
      <c r="U115" s="197" t="str">
        <f t="shared" si="6"/>
        <v/>
      </c>
      <c r="W115" s="197" t="str">
        <f t="shared" si="0"/>
        <v/>
      </c>
      <c r="Y115" s="197" t="str">
        <f t="shared" si="1"/>
        <v/>
      </c>
      <c r="AA115" s="605">
        <v>7.7937295198490311E-2</v>
      </c>
      <c r="AC115" s="605">
        <v>4.7598670890256552E-2</v>
      </c>
    </row>
    <row r="116" spans="2:29">
      <c r="B116" s="195">
        <f t="shared" si="2"/>
        <v>1998</v>
      </c>
      <c r="C116" s="602">
        <v>0.47177000000000002</v>
      </c>
      <c r="D116" s="602">
        <v>1.8000000000000001E-4</v>
      </c>
      <c r="E116" s="602">
        <v>2.98E-3</v>
      </c>
      <c r="F116" s="602">
        <v>0.47493000000000002</v>
      </c>
      <c r="H116" s="196"/>
      <c r="I116" s="604">
        <v>0.50241999999999998</v>
      </c>
      <c r="J116" s="604">
        <v>1.8000000000000001E-4</v>
      </c>
      <c r="K116" s="604">
        <v>3.46E-3</v>
      </c>
      <c r="L116" s="604">
        <v>0.50605</v>
      </c>
      <c r="M116" s="603"/>
      <c r="N116" s="604">
        <v>7.2459999999999997E-2</v>
      </c>
      <c r="O116" s="603"/>
      <c r="P116" s="604">
        <v>0.57850999999999997</v>
      </c>
      <c r="R116" s="197" t="str">
        <f t="shared" si="3"/>
        <v/>
      </c>
      <c r="S116" s="197" t="str">
        <f t="shared" si="4"/>
        <v/>
      </c>
      <c r="T116" s="197" t="str">
        <f t="shared" si="5"/>
        <v/>
      </c>
      <c r="U116" s="197" t="str">
        <f t="shared" si="6"/>
        <v/>
      </c>
      <c r="W116" s="197" t="str">
        <f t="shared" si="0"/>
        <v/>
      </c>
      <c r="Y116" s="197" t="str">
        <f t="shared" si="1"/>
        <v/>
      </c>
      <c r="AA116" s="605">
        <v>8.3954635552752455E-2</v>
      </c>
      <c r="AC116" s="605">
        <v>3.510451392017299E-2</v>
      </c>
    </row>
    <row r="117" spans="2:29">
      <c r="B117" s="195">
        <f t="shared" si="2"/>
        <v>1999</v>
      </c>
      <c r="C117" s="602">
        <v>0.44127</v>
      </c>
      <c r="D117" s="602">
        <v>1.8000000000000001E-4</v>
      </c>
      <c r="E117" s="602">
        <v>2.5500000000000002E-3</v>
      </c>
      <c r="F117" s="602">
        <v>0.44401000000000002</v>
      </c>
      <c r="H117" s="196"/>
      <c r="I117" s="604">
        <v>0.48050999999999999</v>
      </c>
      <c r="J117" s="604">
        <v>1.8000000000000001E-4</v>
      </c>
      <c r="K117" s="604">
        <v>3.14E-3</v>
      </c>
      <c r="L117" s="604">
        <v>0.48382999999999998</v>
      </c>
      <c r="M117" s="603"/>
      <c r="N117" s="604">
        <v>6.8180000000000004E-2</v>
      </c>
      <c r="O117" s="603"/>
      <c r="P117" s="604">
        <v>0.55201</v>
      </c>
      <c r="R117" s="197" t="str">
        <f t="shared" si="3"/>
        <v/>
      </c>
      <c r="S117" s="197" t="str">
        <f t="shared" si="4"/>
        <v/>
      </c>
      <c r="T117" s="197" t="str">
        <f t="shared" si="5"/>
        <v/>
      </c>
      <c r="U117" s="197" t="str">
        <f t="shared" si="6"/>
        <v/>
      </c>
      <c r="W117" s="197" t="str">
        <f t="shared" si="0"/>
        <v/>
      </c>
      <c r="Y117" s="197" t="str">
        <f t="shared" si="1"/>
        <v/>
      </c>
      <c r="AA117" s="605">
        <v>8.2511342442286209E-2</v>
      </c>
      <c r="AC117" s="605">
        <v>3.9357307655112382E-2</v>
      </c>
    </row>
    <row r="118" spans="2:29">
      <c r="B118" s="195">
        <f t="shared" si="2"/>
        <v>2000</v>
      </c>
      <c r="C118" s="602">
        <v>0.46686</v>
      </c>
      <c r="D118" s="602">
        <v>1.9000000000000001E-4</v>
      </c>
      <c r="E118" s="602">
        <v>2.81E-3</v>
      </c>
      <c r="F118" s="602">
        <v>0.46986</v>
      </c>
      <c r="H118" s="196"/>
      <c r="I118" s="604">
        <v>0.46905999999999998</v>
      </c>
      <c r="J118" s="604">
        <v>1.8000000000000001E-4</v>
      </c>
      <c r="K118" s="604">
        <v>2.9399999999999999E-3</v>
      </c>
      <c r="L118" s="604">
        <v>0.47217999999999999</v>
      </c>
      <c r="M118" s="603"/>
      <c r="N118" s="604">
        <v>6.5479999999999997E-2</v>
      </c>
      <c r="O118" s="603"/>
      <c r="P118" s="604">
        <v>0.53766000000000003</v>
      </c>
      <c r="R118" s="197" t="str">
        <f t="shared" si="3"/>
        <v/>
      </c>
      <c r="S118" s="197" t="str">
        <f t="shared" si="4"/>
        <v/>
      </c>
      <c r="T118" s="197" t="str">
        <f t="shared" si="5"/>
        <v/>
      </c>
      <c r="U118" s="197" t="str">
        <f t="shared" si="6"/>
        <v/>
      </c>
      <c r="W118" s="197" t="str">
        <f t="shared" si="0"/>
        <v/>
      </c>
      <c r="Y118" s="197" t="str">
        <f t="shared" si="1"/>
        <v/>
      </c>
      <c r="AA118" s="605">
        <v>8.384665087228102E-2</v>
      </c>
      <c r="AC118" s="605">
        <v>3.8159595089381861E-2</v>
      </c>
    </row>
    <row r="119" spans="2:29">
      <c r="B119" s="195">
        <f t="shared" si="2"/>
        <v>2001</v>
      </c>
      <c r="C119" s="602">
        <v>0.48415999999999998</v>
      </c>
      <c r="D119" s="602">
        <v>2.0000000000000001E-4</v>
      </c>
      <c r="E119" s="602">
        <v>3.0100000000000001E-3</v>
      </c>
      <c r="F119" s="602">
        <v>0.48737000000000003</v>
      </c>
      <c r="H119" s="196"/>
      <c r="I119" s="604">
        <v>0.46567999999999998</v>
      </c>
      <c r="J119" s="604">
        <v>1.8000000000000001E-4</v>
      </c>
      <c r="K119" s="604">
        <v>2.8600000000000001E-3</v>
      </c>
      <c r="L119" s="604">
        <v>0.46872999999999998</v>
      </c>
      <c r="M119" s="603"/>
      <c r="N119" s="604">
        <v>6.411E-2</v>
      </c>
      <c r="O119" s="603"/>
      <c r="P119" s="604">
        <v>0.53283999999999998</v>
      </c>
      <c r="R119" s="197" t="str">
        <f t="shared" si="3"/>
        <v/>
      </c>
      <c r="S119" s="197" t="str">
        <f t="shared" si="4"/>
        <v/>
      </c>
      <c r="T119" s="197" t="str">
        <f t="shared" si="5"/>
        <v/>
      </c>
      <c r="U119" s="197" t="str">
        <f t="shared" si="6"/>
        <v/>
      </c>
      <c r="W119" s="197" t="str">
        <f t="shared" si="0"/>
        <v/>
      </c>
      <c r="Y119" s="197" t="str">
        <f t="shared" si="1"/>
        <v/>
      </c>
      <c r="AA119" s="605">
        <v>8.5614820075125442E-2</v>
      </c>
      <c r="AC119" s="605">
        <v>2.7762278647953803E-2</v>
      </c>
    </row>
    <row r="120" spans="2:29">
      <c r="B120" s="195">
        <f t="shared" si="2"/>
        <v>2002</v>
      </c>
      <c r="C120" s="602">
        <v>0.47162999999999999</v>
      </c>
      <c r="D120" s="602">
        <v>2.0000000000000001E-4</v>
      </c>
      <c r="E120" s="602">
        <v>2.8400000000000001E-3</v>
      </c>
      <c r="F120" s="602">
        <v>0.47466000000000003</v>
      </c>
      <c r="H120" s="196"/>
      <c r="I120" s="604">
        <v>0.46714</v>
      </c>
      <c r="J120" s="604">
        <v>1.9000000000000001E-4</v>
      </c>
      <c r="K120" s="604">
        <v>2.8400000000000001E-3</v>
      </c>
      <c r="L120" s="604">
        <v>0.47016000000000002</v>
      </c>
      <c r="M120" s="603"/>
      <c r="N120" s="604">
        <v>6.3899999999999998E-2</v>
      </c>
      <c r="O120" s="603"/>
      <c r="P120" s="604">
        <v>0.53405999999999998</v>
      </c>
      <c r="R120" s="197" t="str">
        <f t="shared" si="3"/>
        <v/>
      </c>
      <c r="S120" s="197" t="str">
        <f t="shared" si="4"/>
        <v/>
      </c>
      <c r="T120" s="197" t="str">
        <f t="shared" si="5"/>
        <v/>
      </c>
      <c r="U120" s="197" t="str">
        <f t="shared" si="6"/>
        <v/>
      </c>
      <c r="W120" s="197" t="str">
        <f t="shared" si="0"/>
        <v/>
      </c>
      <c r="Y120" s="197" t="str">
        <f t="shared" si="1"/>
        <v/>
      </c>
      <c r="AA120" s="605">
        <v>8.2552149987202519E-2</v>
      </c>
      <c r="AC120" s="605">
        <v>2.243302619230441E-2</v>
      </c>
    </row>
    <row r="121" spans="2:29">
      <c r="B121" s="195">
        <f t="shared" si="2"/>
        <v>2003</v>
      </c>
      <c r="C121" s="602">
        <v>0.49269000000000002</v>
      </c>
      <c r="D121" s="602">
        <v>2.0000000000000001E-4</v>
      </c>
      <c r="E121" s="602">
        <v>3.0799999999999998E-3</v>
      </c>
      <c r="F121" s="602">
        <v>0.49597000000000002</v>
      </c>
      <c r="H121" s="196"/>
      <c r="I121" s="604">
        <v>0.47132000000000002</v>
      </c>
      <c r="J121" s="604">
        <v>1.9000000000000001E-4</v>
      </c>
      <c r="K121" s="604">
        <v>2.8600000000000001E-3</v>
      </c>
      <c r="L121" s="604">
        <v>0.47437000000000001</v>
      </c>
      <c r="M121" s="603"/>
      <c r="N121" s="604">
        <v>6.429E-2</v>
      </c>
      <c r="O121" s="603"/>
      <c r="P121" s="604">
        <v>0.53866000000000003</v>
      </c>
      <c r="R121" s="197" t="str">
        <f t="shared" si="3"/>
        <v/>
      </c>
      <c r="S121" s="197" t="str">
        <f t="shared" si="4"/>
        <v/>
      </c>
      <c r="T121" s="197" t="str">
        <f t="shared" si="5"/>
        <v/>
      </c>
      <c r="U121" s="197" t="str">
        <f t="shared" si="6"/>
        <v/>
      </c>
      <c r="W121" s="197" t="str">
        <f t="shared" si="0"/>
        <v/>
      </c>
      <c r="Y121" s="197" t="str">
        <f t="shared" si="1"/>
        <v/>
      </c>
      <c r="AA121" s="605">
        <v>8.4687353936100246E-2</v>
      </c>
      <c r="AC121" s="605">
        <v>5.7039190677261173E-3</v>
      </c>
    </row>
    <row r="122" spans="2:29">
      <c r="B122" s="195">
        <f t="shared" si="2"/>
        <v>2004</v>
      </c>
      <c r="C122" s="602">
        <v>0.48776999999999998</v>
      </c>
      <c r="D122" s="602">
        <v>2.0000000000000001E-4</v>
      </c>
      <c r="E122" s="602">
        <v>2.9499999999999999E-3</v>
      </c>
      <c r="F122" s="602">
        <v>0.49092000000000002</v>
      </c>
      <c r="H122" s="196"/>
      <c r="I122" s="604">
        <v>0.48061999999999999</v>
      </c>
      <c r="J122" s="604">
        <v>2.0000000000000001E-4</v>
      </c>
      <c r="K122" s="604">
        <v>2.9399999999999999E-3</v>
      </c>
      <c r="L122" s="604">
        <v>0.48376000000000002</v>
      </c>
      <c r="M122" s="603"/>
      <c r="N122" s="604">
        <v>6.5670000000000006E-2</v>
      </c>
      <c r="O122" s="603"/>
      <c r="P122" s="604">
        <v>0.54943000000000008</v>
      </c>
      <c r="R122" s="197" t="str">
        <f t="shared" si="3"/>
        <v/>
      </c>
      <c r="S122" s="197" t="str">
        <f t="shared" si="4"/>
        <v/>
      </c>
      <c r="T122" s="197" t="str">
        <f t="shared" si="5"/>
        <v/>
      </c>
      <c r="U122" s="197" t="str">
        <f t="shared" si="6"/>
        <v/>
      </c>
      <c r="W122" s="197" t="str">
        <f t="shared" si="0"/>
        <v/>
      </c>
      <c r="Y122" s="197" t="str">
        <f t="shared" si="1"/>
        <v/>
      </c>
      <c r="AA122" s="605">
        <v>8.7098866073843068E-2</v>
      </c>
      <c r="AC122" s="605">
        <v>1.9664521684795308E-2</v>
      </c>
    </row>
    <row r="123" spans="2:29">
      <c r="B123" s="195">
        <f t="shared" si="2"/>
        <v>2005</v>
      </c>
      <c r="C123" s="602">
        <v>0.48015999999999998</v>
      </c>
      <c r="D123" s="602">
        <v>2.2000000000000001E-4</v>
      </c>
      <c r="E123" s="602">
        <v>3.0300000000000001E-3</v>
      </c>
      <c r="F123" s="602">
        <v>0.48341000000000001</v>
      </c>
      <c r="H123" s="196"/>
      <c r="I123" s="604">
        <v>0.48327999999999999</v>
      </c>
      <c r="J123" s="604">
        <v>2.0000000000000001E-4</v>
      </c>
      <c r="K123" s="604">
        <v>2.98E-3</v>
      </c>
      <c r="L123" s="604">
        <v>0.48647000000000001</v>
      </c>
      <c r="M123" s="603"/>
      <c r="N123" s="604">
        <v>6.615E-2</v>
      </c>
      <c r="O123" s="603"/>
      <c r="P123" s="604">
        <v>0.55262</v>
      </c>
      <c r="R123" s="197" t="str">
        <f t="shared" si="3"/>
        <v/>
      </c>
      <c r="S123" s="197" t="str">
        <f t="shared" si="4"/>
        <v/>
      </c>
      <c r="T123" s="197" t="str">
        <f t="shared" si="5"/>
        <v/>
      </c>
      <c r="U123" s="197" t="str">
        <f t="shared" si="6"/>
        <v/>
      </c>
      <c r="W123" s="197" t="str">
        <f t="shared" si="0"/>
        <v/>
      </c>
      <c r="Y123" s="197" t="str">
        <f t="shared" si="1"/>
        <v/>
      </c>
      <c r="AA123" s="605">
        <v>7.2453719933212299E-2</v>
      </c>
      <c r="AC123" s="605">
        <v>2.1607318599536227E-2</v>
      </c>
    </row>
    <row r="124" spans="2:29">
      <c r="B124" s="195">
        <f t="shared" si="2"/>
        <v>2006</v>
      </c>
      <c r="C124" s="602">
        <v>0.50760000000000005</v>
      </c>
      <c r="D124" s="602">
        <v>2.2000000000000001E-4</v>
      </c>
      <c r="E124" s="602">
        <v>3.3500000000000001E-3</v>
      </c>
      <c r="F124" s="602">
        <v>0.51117000000000001</v>
      </c>
      <c r="H124" s="196"/>
      <c r="I124" s="604">
        <v>0.48797000000000001</v>
      </c>
      <c r="J124" s="604">
        <v>2.1000000000000001E-4</v>
      </c>
      <c r="K124" s="604">
        <v>3.0500000000000002E-3</v>
      </c>
      <c r="L124" s="604">
        <v>0.49123</v>
      </c>
      <c r="M124" s="603"/>
      <c r="N124" s="604">
        <v>6.6970000000000002E-2</v>
      </c>
      <c r="O124" s="603"/>
      <c r="P124" s="604">
        <v>0.55820000000000003</v>
      </c>
      <c r="R124" s="197" t="str">
        <f t="shared" si="3"/>
        <v/>
      </c>
      <c r="S124" s="197" t="str">
        <f t="shared" si="4"/>
        <v/>
      </c>
      <c r="T124" s="197" t="str">
        <f t="shared" si="5"/>
        <v/>
      </c>
      <c r="U124" s="197" t="str">
        <f t="shared" si="6"/>
        <v/>
      </c>
      <c r="W124" s="197" t="str">
        <f t="shared" si="0"/>
        <v/>
      </c>
      <c r="Y124" s="197" t="str">
        <f t="shared" si="1"/>
        <v/>
      </c>
      <c r="AA124" s="605">
        <v>7.2146269580311367E-2</v>
      </c>
      <c r="AC124" s="605">
        <v>1.9710103886432885E-2</v>
      </c>
    </row>
    <row r="125" spans="2:29">
      <c r="B125" s="195">
        <f t="shared" si="2"/>
        <v>2007</v>
      </c>
      <c r="C125" s="602">
        <v>0.49994</v>
      </c>
      <c r="D125" s="602">
        <v>2.3000000000000001E-4</v>
      </c>
      <c r="E125" s="602">
        <v>3.1199999999999999E-3</v>
      </c>
      <c r="F125" s="602">
        <v>0.50329999999999997</v>
      </c>
      <c r="H125" s="196"/>
      <c r="I125" s="604">
        <v>0.49363000000000001</v>
      </c>
      <c r="J125" s="604">
        <v>2.2000000000000001E-4</v>
      </c>
      <c r="K125" s="604">
        <v>3.1099999999999999E-3</v>
      </c>
      <c r="L125" s="604">
        <v>0.49695</v>
      </c>
      <c r="M125" s="603"/>
      <c r="N125" s="604">
        <v>6.7760000000000001E-2</v>
      </c>
      <c r="O125" s="603"/>
      <c r="P125" s="604">
        <v>0.56471000000000005</v>
      </c>
      <c r="R125" s="197" t="str">
        <f t="shared" si="3"/>
        <v/>
      </c>
      <c r="S125" s="197" t="str">
        <f t="shared" si="4"/>
        <v/>
      </c>
      <c r="T125" s="197" t="str">
        <f t="shared" si="5"/>
        <v/>
      </c>
      <c r="U125" s="197" t="str">
        <f t="shared" si="6"/>
        <v/>
      </c>
      <c r="W125" s="197" t="str">
        <f t="shared" si="0"/>
        <v/>
      </c>
      <c r="Y125" s="197" t="str">
        <f t="shared" si="1"/>
        <v/>
      </c>
      <c r="AA125" s="605">
        <v>7.0626765075824077E-2</v>
      </c>
      <c r="AC125" s="605">
        <v>1.3751440407348516E-2</v>
      </c>
    </row>
    <row r="126" spans="2:29">
      <c r="B126" s="195">
        <f t="shared" si="2"/>
        <v>2008</v>
      </c>
      <c r="C126" s="602">
        <v>0.48657</v>
      </c>
      <c r="D126" s="602">
        <v>2.4000000000000001E-4</v>
      </c>
      <c r="E126" s="602">
        <v>2.9099999999999998E-3</v>
      </c>
      <c r="F126" s="602">
        <v>0.48971999999999999</v>
      </c>
      <c r="H126" s="196"/>
      <c r="I126" s="604">
        <v>0.49241000000000001</v>
      </c>
      <c r="J126" s="604">
        <v>2.2000000000000001E-4</v>
      </c>
      <c r="K126" s="604">
        <v>3.0699999999999998E-3</v>
      </c>
      <c r="L126" s="604">
        <v>0.49569999999999997</v>
      </c>
      <c r="M126" s="603"/>
      <c r="N126" s="604">
        <v>6.7290000000000003E-2</v>
      </c>
      <c r="O126" s="603"/>
      <c r="P126" s="604">
        <v>0.56298999999999999</v>
      </c>
      <c r="R126" s="197" t="str">
        <f t="shared" ref="R126:U128" si="7">IF(ISBLANK($H126),"",$H126*I126)</f>
        <v/>
      </c>
      <c r="S126" s="197" t="str">
        <f t="shared" si="7"/>
        <v/>
      </c>
      <c r="T126" s="197" t="str">
        <f t="shared" si="7"/>
        <v/>
      </c>
      <c r="U126" s="197" t="str">
        <f t="shared" si="7"/>
        <v/>
      </c>
      <c r="W126" s="197" t="str">
        <f>IF(ISBLANK($H126),"",$H126*N126)</f>
        <v/>
      </c>
      <c r="Y126" s="197" t="str">
        <f>IF(ISBLANK($H126),"",$H126*P126)</f>
        <v/>
      </c>
      <c r="AA126" s="605">
        <v>7.3085834594102783E-2</v>
      </c>
      <c r="AC126" s="605">
        <v>2.9152868735386535E-2</v>
      </c>
    </row>
    <row r="127" spans="2:29">
      <c r="B127" s="195">
        <v>2009</v>
      </c>
      <c r="C127" s="602">
        <v>0.44718000000000002</v>
      </c>
      <c r="D127" s="602">
        <v>2.5000000000000001E-4</v>
      </c>
      <c r="E127" s="602">
        <v>2.6199999999999999E-3</v>
      </c>
      <c r="F127" s="602">
        <v>0.45006000000000002</v>
      </c>
      <c r="H127" s="196"/>
      <c r="I127" s="604">
        <v>0.48429</v>
      </c>
      <c r="J127" s="604">
        <v>2.3000000000000001E-4</v>
      </c>
      <c r="K127" s="604">
        <v>3.0100000000000001E-3</v>
      </c>
      <c r="L127" s="604">
        <v>0.48753000000000002</v>
      </c>
      <c r="M127" s="603"/>
      <c r="N127" s="604">
        <v>6.5850000000000006E-2</v>
      </c>
      <c r="O127" s="603"/>
      <c r="P127" s="604">
        <v>0.55337999999999998</v>
      </c>
      <c r="R127" s="197" t="str">
        <f t="shared" si="7"/>
        <v/>
      </c>
      <c r="S127" s="197" t="str">
        <f t="shared" si="7"/>
        <v/>
      </c>
      <c r="T127" s="197" t="str">
        <f t="shared" si="7"/>
        <v/>
      </c>
      <c r="U127" s="197" t="str">
        <f t="shared" si="7"/>
        <v/>
      </c>
      <c r="W127" s="197" t="str">
        <f>IF(ISBLANK($H127),"",$H127*N127)</f>
        <v/>
      </c>
      <c r="Y127" s="197" t="str">
        <f>IF(ISBLANK($H127),"",$H127*P127)</f>
        <v/>
      </c>
      <c r="AA127" s="605">
        <v>7.6118115664924088E-2</v>
      </c>
      <c r="AC127" s="605">
        <v>7.9858426445671982E-3</v>
      </c>
    </row>
    <row r="128" spans="2:29">
      <c r="B128" s="195">
        <v>2010</v>
      </c>
      <c r="C128" s="602">
        <v>0.45452999999999999</v>
      </c>
      <c r="D128" s="602">
        <v>2.5999999999999998E-4</v>
      </c>
      <c r="E128" s="602">
        <v>2.6800000000000001E-3</v>
      </c>
      <c r="F128" s="602">
        <v>0.45746999999999999</v>
      </c>
      <c r="H128" s="196"/>
      <c r="I128" s="604">
        <v>0.47915999999999997</v>
      </c>
      <c r="J128" s="604">
        <v>2.4000000000000001E-4</v>
      </c>
      <c r="K128" s="604">
        <v>2.9399999999999999E-3</v>
      </c>
      <c r="L128" s="604">
        <v>0.48233999999999999</v>
      </c>
      <c r="M128" s="603"/>
      <c r="N128" s="604">
        <v>6.4680000000000001E-2</v>
      </c>
      <c r="O128" s="603"/>
      <c r="P128" s="604">
        <v>0.54701999999999995</v>
      </c>
      <c r="R128" s="197" t="str">
        <f t="shared" si="7"/>
        <v/>
      </c>
      <c r="S128" s="197" t="str">
        <f t="shared" si="7"/>
        <v/>
      </c>
      <c r="T128" s="197" t="str">
        <f t="shared" si="7"/>
        <v/>
      </c>
      <c r="U128" s="197" t="str">
        <f t="shared" si="7"/>
        <v/>
      </c>
      <c r="W128" s="197" t="str">
        <f>IF(ISBLANK($H128),"",$H128*N128)</f>
        <v/>
      </c>
      <c r="Y128" s="197" t="str">
        <f>IF(ISBLANK($H128),"",$H128*P128)</f>
        <v/>
      </c>
      <c r="AA128" s="605">
        <v>7.3756927339901523E-2</v>
      </c>
      <c r="AC128" s="605">
        <v>7.3204389514426454E-3</v>
      </c>
    </row>
    <row r="129" spans="1:29">
      <c r="B129" s="198" t="s">
        <v>314</v>
      </c>
      <c r="C129" s="200"/>
      <c r="D129" s="200"/>
      <c r="E129" s="200"/>
      <c r="F129" s="200"/>
      <c r="H129" s="199"/>
      <c r="I129" s="200"/>
      <c r="J129" s="200"/>
      <c r="K129" s="200"/>
      <c r="L129" s="200"/>
      <c r="N129" s="200"/>
      <c r="P129" s="200"/>
      <c r="R129" s="201"/>
      <c r="S129" s="201"/>
      <c r="T129" s="201"/>
      <c r="U129" s="201"/>
      <c r="W129" s="201"/>
      <c r="Y129" s="201"/>
      <c r="AA129" s="346"/>
      <c r="AC129" s="346"/>
    </row>
    <row r="130" spans="1:29">
      <c r="B130" s="202" t="s">
        <v>776</v>
      </c>
      <c r="C130" s="326">
        <v>0</v>
      </c>
      <c r="D130" s="326">
        <v>0</v>
      </c>
      <c r="E130" s="326">
        <v>0</v>
      </c>
      <c r="F130" s="327">
        <f>SUM(C130:E130)</f>
        <v>0</v>
      </c>
      <c r="H130" s="196"/>
      <c r="I130" s="203">
        <v>0</v>
      </c>
      <c r="J130" s="203">
        <v>0</v>
      </c>
      <c r="K130" s="203">
        <v>0</v>
      </c>
      <c r="L130" s="204">
        <f>SUM(K130,J130,I130)</f>
        <v>0</v>
      </c>
      <c r="N130" s="204">
        <f>SUM(K130,L130)</f>
        <v>0</v>
      </c>
      <c r="P130" s="204">
        <f>SUM(L130,N130)</f>
        <v>0</v>
      </c>
      <c r="R130" s="197" t="str">
        <f t="shared" si="3"/>
        <v/>
      </c>
      <c r="S130" s="197" t="str">
        <f>IF(ISBLANK($H130),"",$H130*J130)</f>
        <v/>
      </c>
      <c r="T130" s="197" t="str">
        <f>IF(ISBLANK($H130),"",$H130*K130)</f>
        <v/>
      </c>
      <c r="U130" s="197" t="str">
        <f>IF(ISBLANK($H130),"",$H130*L130)</f>
        <v/>
      </c>
      <c r="W130" s="197" t="str">
        <f>IF(ISBLANK($H130),"",$H130*N130)</f>
        <v/>
      </c>
      <c r="Y130" s="197" t="str">
        <f>IF(ISBLANK($H130),"",$H130*P130)</f>
        <v/>
      </c>
    </row>
    <row r="131" spans="1:29">
      <c r="B131" s="205" t="s">
        <v>222</v>
      </c>
      <c r="C131" s="207"/>
      <c r="D131" s="207"/>
      <c r="E131" s="207"/>
      <c r="F131" s="207"/>
      <c r="H131" s="206"/>
      <c r="I131" s="207"/>
      <c r="J131" s="207"/>
      <c r="K131" s="207"/>
      <c r="L131" s="207"/>
      <c r="N131" s="207"/>
      <c r="P131" s="207"/>
      <c r="R131" s="155">
        <f>SUM(R108:R128,R130)</f>
        <v>0</v>
      </c>
      <c r="S131" s="155">
        <f t="shared" ref="S131:Y131" si="8">SUM(S108:S128,S130)</f>
        <v>0</v>
      </c>
      <c r="T131" s="155">
        <f t="shared" si="8"/>
        <v>0</v>
      </c>
      <c r="U131" s="155">
        <f t="shared" si="8"/>
        <v>0</v>
      </c>
      <c r="W131" s="155">
        <f t="shared" si="8"/>
        <v>0</v>
      </c>
      <c r="Y131" s="155">
        <f t="shared" si="8"/>
        <v>0</v>
      </c>
    </row>
    <row r="132" spans="1:29">
      <c r="A132" s="258"/>
      <c r="B132" s="259"/>
    </row>
    <row r="133" spans="1:29">
      <c r="A133" s="190" t="s">
        <v>641</v>
      </c>
      <c r="I133" s="1149" t="s">
        <v>749</v>
      </c>
      <c r="J133" s="1150"/>
      <c r="K133" s="1150"/>
      <c r="L133" s="1151"/>
      <c r="N133" s="492" t="s">
        <v>749</v>
      </c>
      <c r="P133" s="493" t="s">
        <v>750</v>
      </c>
      <c r="R133" s="1149" t="s">
        <v>749</v>
      </c>
      <c r="S133" s="1150"/>
      <c r="T133" s="1150"/>
      <c r="U133" s="1151"/>
      <c r="W133" s="492" t="s">
        <v>749</v>
      </c>
      <c r="Y133" s="493" t="s">
        <v>750</v>
      </c>
    </row>
    <row r="134" spans="1:29" ht="25">
      <c r="A134" s="191"/>
      <c r="B134" s="737" t="s">
        <v>1268</v>
      </c>
      <c r="C134" s="192" t="s">
        <v>844</v>
      </c>
      <c r="D134" s="192" t="s">
        <v>846</v>
      </c>
      <c r="E134" s="192" t="s">
        <v>847</v>
      </c>
      <c r="F134" s="192" t="s">
        <v>845</v>
      </c>
      <c r="H134" s="345" t="s">
        <v>101</v>
      </c>
      <c r="I134" s="102" t="s">
        <v>844</v>
      </c>
      <c r="J134" s="102" t="s">
        <v>312</v>
      </c>
      <c r="K134" s="102" t="s">
        <v>847</v>
      </c>
      <c r="L134" s="494" t="s">
        <v>764</v>
      </c>
      <c r="N134" s="494" t="s">
        <v>1701</v>
      </c>
      <c r="O134" s="25"/>
      <c r="P134" s="494" t="s">
        <v>763</v>
      </c>
      <c r="Q134" s="25"/>
      <c r="R134" s="102" t="s">
        <v>844</v>
      </c>
      <c r="S134" s="102" t="s">
        <v>312</v>
      </c>
      <c r="T134" s="102" t="s">
        <v>847</v>
      </c>
      <c r="U134" s="494" t="s">
        <v>764</v>
      </c>
      <c r="V134" s="397"/>
      <c r="W134" s="494" t="s">
        <v>762</v>
      </c>
      <c r="X134" s="397"/>
      <c r="Y134" s="494" t="s">
        <v>763</v>
      </c>
      <c r="AA134" s="1146" t="s">
        <v>639</v>
      </c>
      <c r="AC134" s="1146" t="s">
        <v>1184</v>
      </c>
    </row>
    <row r="135" spans="1:29" ht="24">
      <c r="B135" s="193" t="s">
        <v>0</v>
      </c>
      <c r="C135" s="194" t="s">
        <v>313</v>
      </c>
      <c r="D135" s="569" t="s">
        <v>770</v>
      </c>
      <c r="E135" s="569" t="s">
        <v>770</v>
      </c>
      <c r="F135" s="569" t="s">
        <v>770</v>
      </c>
      <c r="H135" s="569" t="s">
        <v>1126</v>
      </c>
      <c r="I135" s="194" t="s">
        <v>313</v>
      </c>
      <c r="J135" s="194" t="s">
        <v>770</v>
      </c>
      <c r="K135" s="194" t="s">
        <v>770</v>
      </c>
      <c r="L135" s="194" t="s">
        <v>770</v>
      </c>
      <c r="N135" s="194" t="s">
        <v>770</v>
      </c>
      <c r="P135" s="194" t="s">
        <v>770</v>
      </c>
      <c r="R135" s="194" t="s">
        <v>204</v>
      </c>
      <c r="S135" s="194" t="s">
        <v>772</v>
      </c>
      <c r="T135" s="194" t="s">
        <v>772</v>
      </c>
      <c r="U135" s="194" t="s">
        <v>772</v>
      </c>
      <c r="W135" s="194" t="s">
        <v>772</v>
      </c>
      <c r="Y135" s="194" t="s">
        <v>772</v>
      </c>
      <c r="AA135" s="1147"/>
      <c r="AC135" s="1147"/>
    </row>
    <row r="136" spans="1:29">
      <c r="B136" s="195">
        <v>1990</v>
      </c>
      <c r="C136" s="602">
        <v>6.1850000000000002E-2</v>
      </c>
      <c r="D136" s="602">
        <v>2.0000000000000002E-5</v>
      </c>
      <c r="E136" s="602">
        <v>5.1000000000000004E-4</v>
      </c>
      <c r="F136" s="602">
        <v>6.2370000000000002E-2</v>
      </c>
      <c r="H136" s="196"/>
      <c r="I136" s="604">
        <v>6.1850000000000002E-2</v>
      </c>
      <c r="J136" s="604">
        <v>2.0000000000000002E-5</v>
      </c>
      <c r="K136" s="604">
        <v>5.1000000000000004E-4</v>
      </c>
      <c r="L136" s="604">
        <v>6.2370000000000002E-2</v>
      </c>
      <c r="M136" s="603"/>
      <c r="N136" s="604">
        <v>8.3499999999999998E-3</v>
      </c>
      <c r="O136" s="603"/>
      <c r="P136" s="604">
        <v>7.0719999999999894E-2</v>
      </c>
      <c r="R136" s="197" t="str">
        <f>IF(ISBLANK($H136),"",$H136*I136)</f>
        <v/>
      </c>
      <c r="S136" s="197" t="str">
        <f>IF(ISBLANK($H136),"",$H136*J136)</f>
        <v/>
      </c>
      <c r="T136" s="197" t="str">
        <f>IF(ISBLANK($H136),"",$H136*K136)</f>
        <v/>
      </c>
      <c r="U136" s="197" t="str">
        <f>IF(ISBLANK($H136),"",$H136*L136)</f>
        <v/>
      </c>
      <c r="W136" s="197" t="str">
        <f t="shared" ref="W136:W153" si="9">IF(ISBLANK($H136),"",$H136*N136)</f>
        <v/>
      </c>
      <c r="Y136" s="197" t="str">
        <f t="shared" ref="Y136:Y153" si="10">IF(ISBLANK($H136),"",$H136*P136)</f>
        <v/>
      </c>
      <c r="AA136" s="183">
        <f>AA108</f>
        <v>8.0766620341941098E-2</v>
      </c>
      <c r="AC136" s="183">
        <f>AC108</f>
        <v>3.84926149768915E-2</v>
      </c>
    </row>
    <row r="137" spans="1:29">
      <c r="B137" s="195">
        <f t="shared" ref="B137:B154" si="11">B136+1</f>
        <v>1991</v>
      </c>
      <c r="C137" s="602">
        <v>6.1129999999999997E-2</v>
      </c>
      <c r="D137" s="602">
        <v>2.0000000000000002E-5</v>
      </c>
      <c r="E137" s="602">
        <v>5.0000000000000001E-4</v>
      </c>
      <c r="F137" s="602">
        <v>6.1650000000000003E-2</v>
      </c>
      <c r="H137" s="196"/>
      <c r="I137" s="604">
        <v>6.1490000000000003E-2</v>
      </c>
      <c r="J137" s="604">
        <v>2.0000000000000002E-5</v>
      </c>
      <c r="K137" s="604">
        <v>5.1000000000000004E-4</v>
      </c>
      <c r="L137" s="604">
        <v>6.2010000000000003E-2</v>
      </c>
      <c r="M137" s="603"/>
      <c r="N137" s="604">
        <v>8.3899999999999999E-3</v>
      </c>
      <c r="O137" s="603"/>
      <c r="P137" s="604">
        <v>7.0400000000000018E-2</v>
      </c>
      <c r="R137" s="197" t="str">
        <f t="shared" ref="R137:R158" si="12">IF(ISBLANK($H137),"",$H137*I137)</f>
        <v/>
      </c>
      <c r="S137" s="197" t="str">
        <f t="shared" ref="S137:S153" si="13">IF(ISBLANK($H137),"",$H137*J137)</f>
        <v/>
      </c>
      <c r="T137" s="197" t="str">
        <f t="shared" ref="T137:T153" si="14">IF(ISBLANK($H137),"",$H137*K137)</f>
        <v/>
      </c>
      <c r="U137" s="197" t="str">
        <f t="shared" ref="U137:U153" si="15">IF(ISBLANK($H137),"",$H137*L137)</f>
        <v/>
      </c>
      <c r="W137" s="197" t="str">
        <f t="shared" si="9"/>
        <v/>
      </c>
      <c r="Y137" s="197" t="str">
        <f t="shared" si="10"/>
        <v/>
      </c>
      <c r="AA137" s="183">
        <f t="shared" ref="AA137:AC156" si="16">AA109</f>
        <v>8.269728127168359E-2</v>
      </c>
      <c r="AC137" s="183">
        <f t="shared" si="16"/>
        <v>5.1756765281019364E-2</v>
      </c>
    </row>
    <row r="138" spans="1:29">
      <c r="B138" s="195">
        <f t="shared" si="11"/>
        <v>1992</v>
      </c>
      <c r="C138" s="602">
        <v>5.2269999999999997E-2</v>
      </c>
      <c r="D138" s="602">
        <v>1.0000000000000001E-5</v>
      </c>
      <c r="E138" s="602">
        <v>4.2999999999999999E-4</v>
      </c>
      <c r="F138" s="602">
        <v>5.271E-2</v>
      </c>
      <c r="H138" s="196"/>
      <c r="I138" s="604">
        <v>5.842E-2</v>
      </c>
      <c r="J138" s="604">
        <v>2.0000000000000002E-5</v>
      </c>
      <c r="K138" s="604">
        <v>4.8000000000000001E-4</v>
      </c>
      <c r="L138" s="604">
        <v>5.8909999999999997E-2</v>
      </c>
      <c r="M138" s="603"/>
      <c r="N138" s="604">
        <v>7.4700000000000001E-3</v>
      </c>
      <c r="O138" s="603"/>
      <c r="P138" s="604">
        <v>6.6379999999999995E-2</v>
      </c>
      <c r="R138" s="197" t="str">
        <f t="shared" si="12"/>
        <v/>
      </c>
      <c r="S138" s="197" t="str">
        <f t="shared" si="13"/>
        <v/>
      </c>
      <c r="T138" s="197" t="str">
        <f t="shared" si="14"/>
        <v/>
      </c>
      <c r="U138" s="197" t="str">
        <f t="shared" si="15"/>
        <v/>
      </c>
      <c r="W138" s="197" t="str">
        <f t="shared" si="9"/>
        <v/>
      </c>
      <c r="Y138" s="197" t="str">
        <f t="shared" si="10"/>
        <v/>
      </c>
      <c r="AA138" s="183">
        <f t="shared" si="16"/>
        <v>7.5466311381804332E-2</v>
      </c>
      <c r="AC138" s="183">
        <f t="shared" si="16"/>
        <v>5.2943788859281818E-2</v>
      </c>
    </row>
    <row r="139" spans="1:29">
      <c r="B139" s="195">
        <f t="shared" si="11"/>
        <v>1993</v>
      </c>
      <c r="C139" s="602">
        <v>4.4310000000000002E-2</v>
      </c>
      <c r="D139" s="602">
        <v>1.0000000000000001E-5</v>
      </c>
      <c r="E139" s="602">
        <v>3.4000000000000002E-4</v>
      </c>
      <c r="F139" s="602">
        <v>4.4659999999999998E-2</v>
      </c>
      <c r="H139" s="196"/>
      <c r="I139" s="604">
        <v>5.4890000000000001E-2</v>
      </c>
      <c r="J139" s="604">
        <v>1.0000000000000001E-5</v>
      </c>
      <c r="K139" s="604">
        <v>4.4000000000000002E-4</v>
      </c>
      <c r="L139" s="604">
        <v>5.5350000000000003E-2</v>
      </c>
      <c r="M139" s="603"/>
      <c r="N139" s="604">
        <v>6.8300000000000001E-3</v>
      </c>
      <c r="O139" s="603"/>
      <c r="P139" s="604">
        <v>6.2169999999999948E-2</v>
      </c>
      <c r="R139" s="197" t="str">
        <f t="shared" si="12"/>
        <v/>
      </c>
      <c r="S139" s="197" t="str">
        <f t="shared" si="13"/>
        <v/>
      </c>
      <c r="T139" s="197" t="str">
        <f t="shared" si="14"/>
        <v/>
      </c>
      <c r="U139" s="197" t="str">
        <f t="shared" si="15"/>
        <v/>
      </c>
      <c r="W139" s="197" t="str">
        <f t="shared" si="9"/>
        <v/>
      </c>
      <c r="Y139" s="197" t="str">
        <f t="shared" si="10"/>
        <v/>
      </c>
      <c r="AA139" s="183">
        <f t="shared" si="16"/>
        <v>7.1690887975140463E-2</v>
      </c>
      <c r="AC139" s="183">
        <f t="shared" si="16"/>
        <v>5.2481245487931198E-2</v>
      </c>
    </row>
    <row r="140" spans="1:29">
      <c r="B140" s="195">
        <f t="shared" si="11"/>
        <v>1994</v>
      </c>
      <c r="C140" s="602">
        <v>5.8310000000000001E-2</v>
      </c>
      <c r="D140" s="602">
        <v>2.0000000000000002E-5</v>
      </c>
      <c r="E140" s="602">
        <v>4.4000000000000002E-4</v>
      </c>
      <c r="F140" s="602">
        <v>5.8770000000000003E-2</v>
      </c>
      <c r="H140" s="196"/>
      <c r="I140" s="604">
        <v>5.5570000000000001E-2</v>
      </c>
      <c r="J140" s="604">
        <v>2.0000000000000002E-5</v>
      </c>
      <c r="K140" s="604">
        <v>4.4000000000000002E-4</v>
      </c>
      <c r="L140" s="604">
        <v>5.6030000000000003E-2</v>
      </c>
      <c r="M140" s="603"/>
      <c r="N140" s="604">
        <v>8.8400000000000006E-3</v>
      </c>
      <c r="O140" s="603"/>
      <c r="P140" s="604">
        <v>6.4870000000000094E-2</v>
      </c>
      <c r="R140" s="197" t="str">
        <f t="shared" si="12"/>
        <v/>
      </c>
      <c r="S140" s="197" t="str">
        <f t="shared" si="13"/>
        <v/>
      </c>
      <c r="T140" s="197" t="str">
        <f t="shared" si="14"/>
        <v/>
      </c>
      <c r="U140" s="197" t="str">
        <f t="shared" si="15"/>
        <v/>
      </c>
      <c r="W140" s="197" t="str">
        <f t="shared" si="9"/>
        <v/>
      </c>
      <c r="Y140" s="197" t="str">
        <f t="shared" si="10"/>
        <v/>
      </c>
      <c r="AA140" s="183">
        <f t="shared" si="16"/>
        <v>9.5729240650958836E-2</v>
      </c>
      <c r="AC140" s="183">
        <f t="shared" si="16"/>
        <v>5.2156995954667579E-2</v>
      </c>
    </row>
    <row r="141" spans="1:29">
      <c r="B141" s="195">
        <f t="shared" si="11"/>
        <v>1995</v>
      </c>
      <c r="C141" s="602">
        <v>5.2290000000000003E-2</v>
      </c>
      <c r="D141" s="602">
        <v>2.0000000000000002E-5</v>
      </c>
      <c r="E141" s="602">
        <v>3.8000000000000002E-4</v>
      </c>
      <c r="F141" s="602">
        <v>5.2690000000000001E-2</v>
      </c>
      <c r="H141" s="196"/>
      <c r="I141" s="604">
        <v>5.3659999999999999E-2</v>
      </c>
      <c r="J141" s="604">
        <v>2.0000000000000002E-5</v>
      </c>
      <c r="K141" s="604">
        <v>4.2000000000000002E-4</v>
      </c>
      <c r="L141" s="604">
        <v>5.4100000000000002E-2</v>
      </c>
      <c r="M141" s="603"/>
      <c r="N141" s="604">
        <v>7.9000000000000008E-3</v>
      </c>
      <c r="O141" s="603"/>
      <c r="P141" s="604">
        <v>6.1999999999999944E-2</v>
      </c>
      <c r="R141" s="197" t="str">
        <f t="shared" si="12"/>
        <v/>
      </c>
      <c r="S141" s="197" t="str">
        <f t="shared" si="13"/>
        <v/>
      </c>
      <c r="T141" s="197" t="str">
        <f t="shared" si="14"/>
        <v/>
      </c>
      <c r="U141" s="197" t="str">
        <f t="shared" si="15"/>
        <v/>
      </c>
      <c r="W141" s="197" t="str">
        <f t="shared" si="9"/>
        <v/>
      </c>
      <c r="Y141" s="197" t="str">
        <f t="shared" si="10"/>
        <v/>
      </c>
      <c r="AA141" s="183">
        <f t="shared" si="16"/>
        <v>9.0713259932982293E-2</v>
      </c>
      <c r="AC141" s="183">
        <f t="shared" si="16"/>
        <v>4.969483006223073E-2</v>
      </c>
    </row>
    <row r="142" spans="1:29">
      <c r="B142" s="195">
        <f t="shared" si="11"/>
        <v>1996</v>
      </c>
      <c r="C142" s="602">
        <v>4.5969999999999997E-2</v>
      </c>
      <c r="D142" s="602">
        <v>2.0000000000000002E-5</v>
      </c>
      <c r="E142" s="602">
        <v>3.1E-4</v>
      </c>
      <c r="F142" s="602">
        <v>4.6300000000000001E-2</v>
      </c>
      <c r="H142" s="196"/>
      <c r="I142" s="604">
        <v>5.0630000000000001E-2</v>
      </c>
      <c r="J142" s="604">
        <v>2.0000000000000002E-5</v>
      </c>
      <c r="K142" s="604">
        <v>3.8000000000000002E-4</v>
      </c>
      <c r="L142" s="604">
        <v>5.1029999999999999E-2</v>
      </c>
      <c r="M142" s="603"/>
      <c r="N142" s="604">
        <v>6.8799999999999998E-3</v>
      </c>
      <c r="O142" s="603"/>
      <c r="P142" s="604">
        <v>5.7910000000000017E-2</v>
      </c>
      <c r="R142" s="197" t="str">
        <f t="shared" si="12"/>
        <v/>
      </c>
      <c r="S142" s="197" t="str">
        <f t="shared" si="13"/>
        <v/>
      </c>
      <c r="T142" s="197" t="str">
        <f t="shared" si="14"/>
        <v/>
      </c>
      <c r="U142" s="197" t="str">
        <f t="shared" si="15"/>
        <v/>
      </c>
      <c r="W142" s="197" t="str">
        <f t="shared" si="9"/>
        <v/>
      </c>
      <c r="Y142" s="197" t="str">
        <f t="shared" si="10"/>
        <v/>
      </c>
      <c r="AA142" s="183">
        <f t="shared" si="16"/>
        <v>8.4029343933991127E-2</v>
      </c>
      <c r="AC142" s="183">
        <f t="shared" si="16"/>
        <v>4.7992919218364204E-2</v>
      </c>
    </row>
    <row r="143" spans="1:29">
      <c r="B143" s="195">
        <f t="shared" si="11"/>
        <v>1997</v>
      </c>
      <c r="C143" s="602">
        <v>3.925E-2</v>
      </c>
      <c r="D143" s="602">
        <v>1.0000000000000001E-5</v>
      </c>
      <c r="E143" s="602">
        <v>2.5000000000000001E-4</v>
      </c>
      <c r="F143" s="602">
        <v>3.9510000000000003E-2</v>
      </c>
      <c r="H143" s="196"/>
      <c r="I143" s="604">
        <v>4.8030000000000003E-2</v>
      </c>
      <c r="J143" s="604">
        <v>2.0000000000000002E-5</v>
      </c>
      <c r="K143" s="604">
        <v>3.4000000000000002E-4</v>
      </c>
      <c r="L143" s="604">
        <v>4.8379999999999999E-2</v>
      </c>
      <c r="M143" s="603"/>
      <c r="N143" s="604">
        <v>5.94E-3</v>
      </c>
      <c r="O143" s="603"/>
      <c r="P143" s="604">
        <v>5.4319999999999924E-2</v>
      </c>
      <c r="R143" s="197" t="str">
        <f t="shared" si="12"/>
        <v/>
      </c>
      <c r="S143" s="197" t="str">
        <f t="shared" si="13"/>
        <v/>
      </c>
      <c r="T143" s="197" t="str">
        <f t="shared" si="14"/>
        <v/>
      </c>
      <c r="U143" s="197" t="str">
        <f t="shared" si="15"/>
        <v/>
      </c>
      <c r="W143" s="197" t="str">
        <f t="shared" si="9"/>
        <v/>
      </c>
      <c r="Y143" s="197" t="str">
        <f t="shared" si="10"/>
        <v/>
      </c>
      <c r="AA143" s="183">
        <f t="shared" si="16"/>
        <v>7.7937295198490311E-2</v>
      </c>
      <c r="AC143" s="183">
        <f t="shared" si="16"/>
        <v>4.7598670890256552E-2</v>
      </c>
    </row>
    <row r="144" spans="1:29">
      <c r="B144" s="195">
        <f t="shared" si="11"/>
        <v>1998</v>
      </c>
      <c r="C144" s="602">
        <v>4.3240000000000001E-2</v>
      </c>
      <c r="D144" s="602">
        <v>2.0000000000000002E-5</v>
      </c>
      <c r="E144" s="602">
        <v>2.7E-4</v>
      </c>
      <c r="F144" s="602">
        <v>4.3529999999999999E-2</v>
      </c>
      <c r="H144" s="196"/>
      <c r="I144" s="604">
        <v>4.7809999999999998E-2</v>
      </c>
      <c r="J144" s="604">
        <v>2.0000000000000002E-5</v>
      </c>
      <c r="K144" s="604">
        <v>3.3E-4</v>
      </c>
      <c r="L144" s="604">
        <v>4.8160000000000001E-2</v>
      </c>
      <c r="M144" s="603"/>
      <c r="N144" s="604">
        <v>6.0800000000000003E-3</v>
      </c>
      <c r="O144" s="603"/>
      <c r="P144" s="604">
        <v>5.4239999999999955E-2</v>
      </c>
      <c r="R144" s="197" t="str">
        <f t="shared" si="12"/>
        <v/>
      </c>
      <c r="S144" s="197" t="str">
        <f t="shared" si="13"/>
        <v/>
      </c>
      <c r="T144" s="197" t="str">
        <f t="shared" si="14"/>
        <v/>
      </c>
      <c r="U144" s="197" t="str">
        <f t="shared" si="15"/>
        <v/>
      </c>
      <c r="W144" s="197" t="str">
        <f t="shared" si="9"/>
        <v/>
      </c>
      <c r="Y144" s="197" t="str">
        <f t="shared" si="10"/>
        <v/>
      </c>
      <c r="AA144" s="183">
        <f t="shared" si="16"/>
        <v>8.3954635552752455E-2</v>
      </c>
      <c r="AC144" s="183">
        <f t="shared" si="16"/>
        <v>3.510451392017299E-2</v>
      </c>
    </row>
    <row r="145" spans="1:29">
      <c r="B145" s="195">
        <f t="shared" si="11"/>
        <v>1999</v>
      </c>
      <c r="C145" s="602">
        <v>3.968E-2</v>
      </c>
      <c r="D145" s="602">
        <v>2.0000000000000002E-5</v>
      </c>
      <c r="E145" s="602">
        <v>2.3000000000000001E-4</v>
      </c>
      <c r="F145" s="602">
        <v>3.993E-2</v>
      </c>
      <c r="H145" s="196"/>
      <c r="I145" s="604">
        <v>4.4080000000000001E-2</v>
      </c>
      <c r="J145" s="604">
        <v>2.0000000000000002E-5</v>
      </c>
      <c r="K145" s="604">
        <v>2.9E-4</v>
      </c>
      <c r="L145" s="604">
        <v>4.4389999999999999E-2</v>
      </c>
      <c r="M145" s="603"/>
      <c r="N145" s="604">
        <v>5.6299999999999996E-3</v>
      </c>
      <c r="O145" s="603"/>
      <c r="P145" s="604">
        <v>5.0020000000000064E-2</v>
      </c>
      <c r="R145" s="197" t="str">
        <f t="shared" si="12"/>
        <v/>
      </c>
      <c r="S145" s="197" t="str">
        <f t="shared" si="13"/>
        <v/>
      </c>
      <c r="T145" s="197" t="str">
        <f t="shared" si="14"/>
        <v/>
      </c>
      <c r="U145" s="197" t="str">
        <f t="shared" si="15"/>
        <v/>
      </c>
      <c r="W145" s="197" t="str">
        <f t="shared" si="9"/>
        <v/>
      </c>
      <c r="Y145" s="197" t="str">
        <f t="shared" si="10"/>
        <v/>
      </c>
      <c r="AA145" s="183">
        <f t="shared" si="16"/>
        <v>8.2511342442286209E-2</v>
      </c>
      <c r="AC145" s="183">
        <f t="shared" si="16"/>
        <v>3.9357307655112382E-2</v>
      </c>
    </row>
    <row r="146" spans="1:29">
      <c r="B146" s="195">
        <f t="shared" si="11"/>
        <v>2000</v>
      </c>
      <c r="C146" s="602">
        <v>4.2729999999999997E-2</v>
      </c>
      <c r="D146" s="602">
        <v>2.0000000000000002E-5</v>
      </c>
      <c r="E146" s="602">
        <v>2.5999999999999998E-4</v>
      </c>
      <c r="F146" s="602">
        <v>4.2999999999999997E-2</v>
      </c>
      <c r="H146" s="196"/>
      <c r="I146" s="604">
        <v>4.2169999999999999E-2</v>
      </c>
      <c r="J146" s="604">
        <v>2.0000000000000002E-5</v>
      </c>
      <c r="K146" s="604">
        <v>2.5999999999999998E-4</v>
      </c>
      <c r="L146" s="604">
        <v>4.2450000000000002E-2</v>
      </c>
      <c r="M146" s="603"/>
      <c r="N146" s="604">
        <v>5.4900000000000001E-3</v>
      </c>
      <c r="O146" s="603"/>
      <c r="P146" s="604">
        <v>4.7939999999999983E-2</v>
      </c>
      <c r="R146" s="197" t="str">
        <f t="shared" si="12"/>
        <v/>
      </c>
      <c r="S146" s="197" t="str">
        <f t="shared" si="13"/>
        <v/>
      </c>
      <c r="T146" s="197" t="str">
        <f t="shared" si="14"/>
        <v/>
      </c>
      <c r="U146" s="197" t="str">
        <f t="shared" si="15"/>
        <v/>
      </c>
      <c r="W146" s="197" t="str">
        <f t="shared" si="9"/>
        <v/>
      </c>
      <c r="Y146" s="197" t="str">
        <f t="shared" si="10"/>
        <v/>
      </c>
      <c r="AA146" s="183">
        <f t="shared" si="16"/>
        <v>8.384665087228102E-2</v>
      </c>
      <c r="AC146" s="183">
        <f t="shared" si="16"/>
        <v>3.8159595089381861E-2</v>
      </c>
    </row>
    <row r="147" spans="1:29">
      <c r="B147" s="195">
        <f t="shared" si="11"/>
        <v>2001</v>
      </c>
      <c r="C147" s="602">
        <v>4.5330000000000002E-2</v>
      </c>
      <c r="D147" s="602">
        <v>2.0000000000000002E-5</v>
      </c>
      <c r="E147" s="602">
        <v>2.7999999999999998E-4</v>
      </c>
      <c r="F147" s="602">
        <v>4.5629999999999997E-2</v>
      </c>
      <c r="H147" s="196"/>
      <c r="I147" s="604">
        <v>4.2049999999999997E-2</v>
      </c>
      <c r="J147" s="604">
        <v>2.0000000000000002E-5</v>
      </c>
      <c r="K147" s="604">
        <v>2.5999999999999998E-4</v>
      </c>
      <c r="L147" s="604">
        <v>4.2320000000000003E-2</v>
      </c>
      <c r="M147" s="603"/>
      <c r="N147" s="604">
        <v>5.4900000000000001E-3</v>
      </c>
      <c r="O147" s="603"/>
      <c r="P147" s="604">
        <v>4.7810000000000019E-2</v>
      </c>
      <c r="R147" s="197" t="str">
        <f t="shared" si="12"/>
        <v/>
      </c>
      <c r="S147" s="197" t="str">
        <f t="shared" si="13"/>
        <v/>
      </c>
      <c r="T147" s="197" t="str">
        <f t="shared" si="14"/>
        <v/>
      </c>
      <c r="U147" s="197" t="str">
        <f t="shared" si="15"/>
        <v/>
      </c>
      <c r="W147" s="197" t="str">
        <f t="shared" si="9"/>
        <v/>
      </c>
      <c r="Y147" s="197" t="str">
        <f t="shared" si="10"/>
        <v/>
      </c>
      <c r="AA147" s="183">
        <f t="shared" si="16"/>
        <v>8.5614820075125442E-2</v>
      </c>
      <c r="AC147" s="183">
        <f t="shared" si="16"/>
        <v>2.7762278647953803E-2</v>
      </c>
    </row>
    <row r="148" spans="1:29">
      <c r="B148" s="195">
        <f t="shared" si="11"/>
        <v>2002</v>
      </c>
      <c r="C148" s="602">
        <v>4.2439999999999999E-2</v>
      </c>
      <c r="D148" s="602">
        <v>2.0000000000000002E-5</v>
      </c>
      <c r="E148" s="602">
        <v>2.5999999999999998E-4</v>
      </c>
      <c r="F148" s="602">
        <v>4.2709999999999998E-2</v>
      </c>
      <c r="H148" s="196"/>
      <c r="I148" s="604">
        <v>4.2680000000000003E-2</v>
      </c>
      <c r="J148" s="604">
        <v>2.0000000000000002E-5</v>
      </c>
      <c r="K148" s="604">
        <v>2.5999999999999998E-4</v>
      </c>
      <c r="L148" s="604">
        <v>4.2959999999999998E-2</v>
      </c>
      <c r="M148" s="603"/>
      <c r="N148" s="604">
        <v>5.2700000000000004E-3</v>
      </c>
      <c r="O148" s="603"/>
      <c r="P148" s="604">
        <v>4.823999999999995E-2</v>
      </c>
      <c r="R148" s="197" t="str">
        <f t="shared" si="12"/>
        <v/>
      </c>
      <c r="S148" s="197" t="str">
        <f t="shared" si="13"/>
        <v/>
      </c>
      <c r="T148" s="197" t="str">
        <f t="shared" si="14"/>
        <v/>
      </c>
      <c r="U148" s="197" t="str">
        <f t="shared" si="15"/>
        <v/>
      </c>
      <c r="W148" s="197" t="str">
        <f t="shared" si="9"/>
        <v/>
      </c>
      <c r="Y148" s="197" t="str">
        <f t="shared" si="10"/>
        <v/>
      </c>
      <c r="AA148" s="183">
        <f t="shared" si="16"/>
        <v>8.2552149987202519E-2</v>
      </c>
      <c r="AC148" s="183">
        <f t="shared" si="16"/>
        <v>2.243302619230441E-2</v>
      </c>
    </row>
    <row r="149" spans="1:29">
      <c r="B149" s="195">
        <f t="shared" si="11"/>
        <v>2003</v>
      </c>
      <c r="C149" s="602">
        <v>4.5589999999999999E-2</v>
      </c>
      <c r="D149" s="602">
        <v>2.0000000000000002E-5</v>
      </c>
      <c r="E149" s="602">
        <v>2.7999999999999998E-4</v>
      </c>
      <c r="F149" s="602">
        <v>4.589E-2</v>
      </c>
      <c r="H149" s="196"/>
      <c r="I149" s="604">
        <v>4.3150000000000001E-2</v>
      </c>
      <c r="J149" s="604">
        <v>2.0000000000000002E-5</v>
      </c>
      <c r="K149" s="604">
        <v>2.5999999999999998E-4</v>
      </c>
      <c r="L149" s="604">
        <v>4.3430000000000003E-2</v>
      </c>
      <c r="M149" s="603"/>
      <c r="N149" s="604">
        <v>5.4400000000000004E-3</v>
      </c>
      <c r="O149" s="603"/>
      <c r="P149" s="604">
        <v>4.8879999999999924E-2</v>
      </c>
      <c r="R149" s="197" t="str">
        <f t="shared" si="12"/>
        <v/>
      </c>
      <c r="S149" s="197" t="str">
        <f t="shared" si="13"/>
        <v/>
      </c>
      <c r="T149" s="197" t="str">
        <f t="shared" si="14"/>
        <v/>
      </c>
      <c r="U149" s="197" t="str">
        <f t="shared" si="15"/>
        <v/>
      </c>
      <c r="W149" s="197" t="str">
        <f t="shared" si="9"/>
        <v/>
      </c>
      <c r="Y149" s="197" t="str">
        <f t="shared" si="10"/>
        <v/>
      </c>
      <c r="AA149" s="183">
        <f t="shared" si="16"/>
        <v>8.4687353936100246E-2</v>
      </c>
      <c r="AC149" s="183">
        <f t="shared" si="16"/>
        <v>5.7039190677261173E-3</v>
      </c>
    </row>
    <row r="150" spans="1:29">
      <c r="B150" s="195">
        <f t="shared" si="11"/>
        <v>2004</v>
      </c>
      <c r="C150" s="602">
        <v>4.6539999999999998E-2</v>
      </c>
      <c r="D150" s="602">
        <v>2.0000000000000002E-5</v>
      </c>
      <c r="E150" s="602">
        <v>2.7999999999999998E-4</v>
      </c>
      <c r="F150" s="602">
        <v>4.684E-2</v>
      </c>
      <c r="H150" s="196"/>
      <c r="I150" s="604">
        <v>4.4519999999999997E-2</v>
      </c>
      <c r="J150" s="604">
        <v>2.0000000000000002E-5</v>
      </c>
      <c r="K150" s="604">
        <v>2.7E-4</v>
      </c>
      <c r="L150" s="604">
        <v>4.4810000000000003E-2</v>
      </c>
      <c r="M150" s="603"/>
      <c r="N150" s="604">
        <v>5.7200000000000003E-3</v>
      </c>
      <c r="O150" s="603"/>
      <c r="P150" s="604">
        <v>5.0529999999999964E-2</v>
      </c>
      <c r="R150" s="197" t="str">
        <f t="shared" si="12"/>
        <v/>
      </c>
      <c r="S150" s="197" t="str">
        <f t="shared" si="13"/>
        <v/>
      </c>
      <c r="T150" s="197" t="str">
        <f t="shared" si="14"/>
        <v/>
      </c>
      <c r="U150" s="197" t="str">
        <f t="shared" si="15"/>
        <v/>
      </c>
      <c r="W150" s="197" t="str">
        <f t="shared" si="9"/>
        <v/>
      </c>
      <c r="Y150" s="197" t="str">
        <f t="shared" si="10"/>
        <v/>
      </c>
      <c r="AA150" s="183">
        <f t="shared" si="16"/>
        <v>8.7098866073843068E-2</v>
      </c>
      <c r="AC150" s="183">
        <f t="shared" si="16"/>
        <v>1.9664521684795308E-2</v>
      </c>
    </row>
    <row r="151" spans="1:29">
      <c r="B151" s="195">
        <f t="shared" si="11"/>
        <v>2005</v>
      </c>
      <c r="C151" s="602">
        <v>3.7510000000000002E-2</v>
      </c>
      <c r="D151" s="602">
        <v>2.0000000000000002E-5</v>
      </c>
      <c r="E151" s="602">
        <v>2.4000000000000001E-4</v>
      </c>
      <c r="F151" s="602">
        <v>3.7760000000000002E-2</v>
      </c>
      <c r="H151" s="196"/>
      <c r="I151" s="604">
        <v>4.3479999999999998E-2</v>
      </c>
      <c r="J151" s="604">
        <v>2.0000000000000002E-5</v>
      </c>
      <c r="K151" s="604">
        <v>2.7E-4</v>
      </c>
      <c r="L151" s="604">
        <v>4.3770000000000003E-2</v>
      </c>
      <c r="M151" s="603"/>
      <c r="N151" s="604">
        <v>4.79E-3</v>
      </c>
      <c r="O151" s="603"/>
      <c r="P151" s="604">
        <v>4.8549999999999982E-2</v>
      </c>
      <c r="R151" s="197" t="str">
        <f t="shared" si="12"/>
        <v/>
      </c>
      <c r="S151" s="197" t="str">
        <f t="shared" si="13"/>
        <v/>
      </c>
      <c r="T151" s="197" t="str">
        <f t="shared" si="14"/>
        <v/>
      </c>
      <c r="U151" s="197" t="str">
        <f t="shared" si="15"/>
        <v/>
      </c>
      <c r="W151" s="197" t="str">
        <f t="shared" si="9"/>
        <v/>
      </c>
      <c r="Y151" s="197" t="str">
        <f t="shared" si="10"/>
        <v/>
      </c>
      <c r="AA151" s="183">
        <f t="shared" si="16"/>
        <v>7.2453719933212299E-2</v>
      </c>
      <c r="AC151" s="183">
        <f t="shared" si="16"/>
        <v>2.1607318599536227E-2</v>
      </c>
    </row>
    <row r="152" spans="1:29">
      <c r="B152" s="195">
        <f t="shared" si="11"/>
        <v>2006</v>
      </c>
      <c r="C152" s="602">
        <v>3.9469999999999998E-2</v>
      </c>
      <c r="D152" s="602">
        <v>2.0000000000000002E-5</v>
      </c>
      <c r="E152" s="602">
        <v>2.5999999999999998E-4</v>
      </c>
      <c r="F152" s="602">
        <v>3.9750000000000001E-2</v>
      </c>
      <c r="H152" s="196"/>
      <c r="I152" s="604">
        <v>4.231E-2</v>
      </c>
      <c r="J152" s="604">
        <v>2.0000000000000002E-5</v>
      </c>
      <c r="K152" s="604">
        <v>2.5999999999999998E-4</v>
      </c>
      <c r="L152" s="604">
        <v>4.2590000000000003E-2</v>
      </c>
      <c r="M152" s="603"/>
      <c r="N152" s="604">
        <v>4.8300000000000001E-3</v>
      </c>
      <c r="O152" s="603"/>
      <c r="P152" s="604">
        <v>4.7419999999999907E-2</v>
      </c>
      <c r="R152" s="197" t="str">
        <f t="shared" si="12"/>
        <v/>
      </c>
      <c r="S152" s="197" t="str">
        <f t="shared" si="13"/>
        <v/>
      </c>
      <c r="T152" s="197" t="str">
        <f t="shared" si="14"/>
        <v/>
      </c>
      <c r="U152" s="197" t="str">
        <f t="shared" si="15"/>
        <v/>
      </c>
      <c r="W152" s="197" t="str">
        <f t="shared" si="9"/>
        <v/>
      </c>
      <c r="Y152" s="197" t="str">
        <f t="shared" si="10"/>
        <v/>
      </c>
      <c r="AA152" s="183">
        <f t="shared" si="16"/>
        <v>7.2146269580311367E-2</v>
      </c>
      <c r="AC152" s="183">
        <f t="shared" si="16"/>
        <v>1.9710103886432885E-2</v>
      </c>
    </row>
    <row r="153" spans="1:29">
      <c r="B153" s="195">
        <f t="shared" si="11"/>
        <v>2007</v>
      </c>
      <c r="C153" s="602">
        <v>3.7990000000000003E-2</v>
      </c>
      <c r="D153" s="602">
        <v>2.0000000000000002E-5</v>
      </c>
      <c r="E153" s="602">
        <v>2.4000000000000001E-4</v>
      </c>
      <c r="F153" s="602">
        <v>3.8249999999999999E-2</v>
      </c>
      <c r="H153" s="196"/>
      <c r="I153" s="604">
        <v>4.1419999999999998E-2</v>
      </c>
      <c r="J153" s="604">
        <v>2.0000000000000002E-5</v>
      </c>
      <c r="K153" s="604">
        <v>2.5999999999999998E-4</v>
      </c>
      <c r="L153" s="604">
        <v>4.1700000000000001E-2</v>
      </c>
      <c r="M153" s="603"/>
      <c r="N153" s="604">
        <v>4.79E-3</v>
      </c>
      <c r="O153" s="603"/>
      <c r="P153" s="604">
        <v>4.648999999999992E-2</v>
      </c>
      <c r="R153" s="197" t="str">
        <f t="shared" si="12"/>
        <v/>
      </c>
      <c r="S153" s="197" t="str">
        <f t="shared" si="13"/>
        <v/>
      </c>
      <c r="T153" s="197" t="str">
        <f t="shared" si="14"/>
        <v/>
      </c>
      <c r="U153" s="197" t="str">
        <f t="shared" si="15"/>
        <v/>
      </c>
      <c r="W153" s="197" t="str">
        <f t="shared" si="9"/>
        <v/>
      </c>
      <c r="Y153" s="197" t="str">
        <f t="shared" si="10"/>
        <v/>
      </c>
      <c r="AA153" s="183">
        <f t="shared" si="16"/>
        <v>7.0626765075824077E-2</v>
      </c>
      <c r="AC153" s="183">
        <f t="shared" si="16"/>
        <v>1.3751440407348516E-2</v>
      </c>
    </row>
    <row r="154" spans="1:29">
      <c r="B154" s="195">
        <f t="shared" si="11"/>
        <v>2008</v>
      </c>
      <c r="C154" s="602">
        <v>3.8370000000000001E-2</v>
      </c>
      <c r="D154" s="602">
        <v>2.0000000000000002E-5</v>
      </c>
      <c r="E154" s="602">
        <v>2.3000000000000001E-4</v>
      </c>
      <c r="F154" s="602">
        <v>3.8609999999999998E-2</v>
      </c>
      <c r="H154" s="196"/>
      <c r="I154" s="604">
        <v>3.9969999999999999E-2</v>
      </c>
      <c r="J154" s="604">
        <v>2.0000000000000002E-5</v>
      </c>
      <c r="K154" s="604">
        <v>2.5000000000000001E-4</v>
      </c>
      <c r="L154" s="604">
        <v>4.0239999999999998E-2</v>
      </c>
      <c r="M154" s="603"/>
      <c r="N154" s="604">
        <v>4.9199999999999999E-3</v>
      </c>
      <c r="O154" s="603"/>
      <c r="P154" s="604">
        <v>4.5159999999999978E-2</v>
      </c>
      <c r="R154" s="197" t="str">
        <f t="shared" ref="R154:U156" si="17">IF(ISBLANK($H154),"",$H154*I154)</f>
        <v/>
      </c>
      <c r="S154" s="197" t="str">
        <f t="shared" si="17"/>
        <v/>
      </c>
      <c r="T154" s="197" t="str">
        <f t="shared" si="17"/>
        <v/>
      </c>
      <c r="U154" s="197" t="str">
        <f t="shared" si="17"/>
        <v/>
      </c>
      <c r="W154" s="197" t="str">
        <f>IF(ISBLANK($H154),"",$H154*N154)</f>
        <v/>
      </c>
      <c r="Y154" s="197" t="str">
        <f>IF(ISBLANK($H154),"",$H154*P154)</f>
        <v/>
      </c>
      <c r="AA154" s="183">
        <f t="shared" si="16"/>
        <v>7.3085834594102783E-2</v>
      </c>
      <c r="AC154" s="183">
        <f t="shared" si="16"/>
        <v>2.9152868735386535E-2</v>
      </c>
    </row>
    <row r="155" spans="1:29">
      <c r="B155" s="195">
        <v>2009</v>
      </c>
      <c r="C155" s="602">
        <v>3.6839999999999998E-2</v>
      </c>
      <c r="D155" s="602">
        <v>2.0000000000000002E-5</v>
      </c>
      <c r="E155" s="602">
        <v>2.2000000000000001E-4</v>
      </c>
      <c r="F155" s="602">
        <v>3.7080000000000002E-2</v>
      </c>
      <c r="H155" s="196"/>
      <c r="I155" s="604">
        <v>3.8039999999999997E-2</v>
      </c>
      <c r="J155" s="604">
        <v>2.0000000000000002E-5</v>
      </c>
      <c r="K155" s="604">
        <v>2.4000000000000001E-4</v>
      </c>
      <c r="L155" s="604">
        <v>3.8289999999999998E-2</v>
      </c>
      <c r="M155" s="603"/>
      <c r="N155" s="604">
        <v>5.0099999999999997E-3</v>
      </c>
      <c r="O155" s="603"/>
      <c r="P155" s="604">
        <v>4.3300000000000005E-2</v>
      </c>
      <c r="R155" s="197" t="str">
        <f t="shared" si="17"/>
        <v/>
      </c>
      <c r="S155" s="197" t="str">
        <f t="shared" si="17"/>
        <v/>
      </c>
      <c r="T155" s="197" t="str">
        <f t="shared" si="17"/>
        <v/>
      </c>
      <c r="U155" s="197" t="str">
        <f t="shared" si="17"/>
        <v/>
      </c>
      <c r="W155" s="197" t="str">
        <f>IF(ISBLANK($H155),"",$H155*N155)</f>
        <v/>
      </c>
      <c r="Y155" s="197" t="str">
        <f>IF(ISBLANK($H155),"",$H155*P155)</f>
        <v/>
      </c>
      <c r="AA155" s="183">
        <f t="shared" si="16"/>
        <v>7.6118115664924088E-2</v>
      </c>
      <c r="AC155" s="183">
        <f t="shared" si="16"/>
        <v>7.9858426445671982E-3</v>
      </c>
    </row>
    <row r="156" spans="1:29">
      <c r="B156" s="195">
        <v>2010</v>
      </c>
      <c r="C156" s="602">
        <v>3.619E-2</v>
      </c>
      <c r="D156" s="602">
        <v>2.0000000000000002E-5</v>
      </c>
      <c r="E156" s="602">
        <v>2.1000000000000001E-4</v>
      </c>
      <c r="F156" s="602">
        <v>3.6429999999999997E-2</v>
      </c>
      <c r="H156" s="196"/>
      <c r="I156" s="604">
        <v>3.7769999999999998E-2</v>
      </c>
      <c r="J156" s="604">
        <v>2.0000000000000002E-5</v>
      </c>
      <c r="K156" s="604">
        <v>2.3000000000000001E-4</v>
      </c>
      <c r="L156" s="604">
        <v>3.8019999999999998E-2</v>
      </c>
      <c r="M156" s="603"/>
      <c r="N156" s="604">
        <v>4.7699999999999999E-3</v>
      </c>
      <c r="O156" s="603"/>
      <c r="P156" s="604">
        <v>4.280000000000006E-2</v>
      </c>
      <c r="R156" s="197" t="str">
        <f t="shared" si="17"/>
        <v/>
      </c>
      <c r="S156" s="197" t="str">
        <f t="shared" si="17"/>
        <v/>
      </c>
      <c r="T156" s="197" t="str">
        <f t="shared" si="17"/>
        <v/>
      </c>
      <c r="U156" s="197" t="str">
        <f t="shared" si="17"/>
        <v/>
      </c>
      <c r="W156" s="197" t="str">
        <f>IF(ISBLANK($H156),"",$H156*N156)</f>
        <v/>
      </c>
      <c r="Y156" s="197" t="str">
        <f>IF(ISBLANK($H156),"",$H156*P156)</f>
        <v/>
      </c>
      <c r="AA156" s="183">
        <f t="shared" si="16"/>
        <v>7.3756927339901523E-2</v>
      </c>
      <c r="AC156" s="183">
        <f t="shared" si="16"/>
        <v>7.3204389514426454E-3</v>
      </c>
    </row>
    <row r="157" spans="1:29">
      <c r="B157" s="198" t="s">
        <v>314</v>
      </c>
      <c r="C157" s="200"/>
      <c r="D157" s="200"/>
      <c r="E157" s="200"/>
      <c r="F157" s="200"/>
      <c r="H157" s="199"/>
      <c r="I157" s="200"/>
      <c r="J157" s="200"/>
      <c r="K157" s="200"/>
      <c r="L157" s="200"/>
      <c r="N157" s="200"/>
      <c r="P157" s="200"/>
      <c r="R157" s="201"/>
      <c r="S157" s="201"/>
      <c r="T157" s="201"/>
      <c r="U157" s="201"/>
      <c r="W157" s="201"/>
      <c r="Y157" s="201"/>
      <c r="AA157" s="346"/>
      <c r="AC157" s="346"/>
    </row>
    <row r="158" spans="1:29">
      <c r="B158" s="202" t="s">
        <v>776</v>
      </c>
      <c r="C158" s="326">
        <v>0</v>
      </c>
      <c r="D158" s="326">
        <v>0</v>
      </c>
      <c r="E158" s="326">
        <v>0</v>
      </c>
      <c r="F158" s="327">
        <f>SUM(C158:E158)</f>
        <v>0</v>
      </c>
      <c r="H158" s="196"/>
      <c r="I158" s="203">
        <v>0</v>
      </c>
      <c r="J158" s="203">
        <v>0</v>
      </c>
      <c r="K158" s="203">
        <v>0</v>
      </c>
      <c r="L158" s="204">
        <f>SUM(K158,J158,I158)</f>
        <v>0</v>
      </c>
      <c r="N158" s="204">
        <f>SUM(K158,L158)</f>
        <v>0</v>
      </c>
      <c r="P158" s="204">
        <f>SUM(L158,N158)</f>
        <v>0</v>
      </c>
      <c r="R158" s="197" t="str">
        <f t="shared" si="12"/>
        <v/>
      </c>
      <c r="S158" s="197" t="str">
        <f>IF(ISBLANK($H158),"",$H158*J158)</f>
        <v/>
      </c>
      <c r="T158" s="197" t="str">
        <f>IF(ISBLANK($H158),"",$H158*K158)</f>
        <v/>
      </c>
      <c r="U158" s="197" t="str">
        <f>IF(ISBLANK($H158),"",$H158*L158)</f>
        <v/>
      </c>
      <c r="W158" s="197" t="str">
        <f>IF(ISBLANK($H158),"",$H158*N158)</f>
        <v/>
      </c>
      <c r="Y158" s="197" t="str">
        <f>IF(ISBLANK($H158),"",$H158*P158)</f>
        <v/>
      </c>
    </row>
    <row r="159" spans="1:29">
      <c r="B159" s="205" t="s">
        <v>222</v>
      </c>
      <c r="C159" s="207"/>
      <c r="D159" s="207"/>
      <c r="E159" s="207"/>
      <c r="F159" s="207"/>
      <c r="H159" s="206"/>
      <c r="I159" s="207"/>
      <c r="J159" s="207"/>
      <c r="K159" s="207"/>
      <c r="L159" s="207"/>
      <c r="N159" s="207"/>
      <c r="P159" s="207"/>
      <c r="R159" s="155">
        <f>SUM(R136:R156,R158)</f>
        <v>0</v>
      </c>
      <c r="S159" s="155">
        <f t="shared" ref="S159:Y159" si="18">SUM(S136:S156,S158)</f>
        <v>0</v>
      </c>
      <c r="T159" s="155">
        <f t="shared" si="18"/>
        <v>0</v>
      </c>
      <c r="U159" s="155">
        <f t="shared" si="18"/>
        <v>0</v>
      </c>
      <c r="W159" s="155">
        <f>SUM(W136:W156,W158)</f>
        <v>0</v>
      </c>
      <c r="Y159" s="155">
        <f t="shared" si="18"/>
        <v>0</v>
      </c>
    </row>
    <row r="160" spans="1:29" s="575" customFormat="1">
      <c r="A160" s="258"/>
      <c r="B160" s="1056"/>
    </row>
    <row r="161" spans="1:29">
      <c r="A161" s="190" t="s">
        <v>642</v>
      </c>
      <c r="I161" s="1155" t="s">
        <v>1699</v>
      </c>
      <c r="J161" s="1156"/>
      <c r="K161" s="1156"/>
      <c r="L161" s="1157"/>
      <c r="N161" s="492" t="s">
        <v>749</v>
      </c>
      <c r="P161" s="493" t="s">
        <v>750</v>
      </c>
      <c r="R161" s="1152" t="s">
        <v>1132</v>
      </c>
      <c r="S161" s="1153"/>
      <c r="T161" s="1153"/>
      <c r="U161" s="1154"/>
      <c r="W161" s="492" t="s">
        <v>749</v>
      </c>
      <c r="Y161" s="493" t="s">
        <v>750</v>
      </c>
    </row>
    <row r="162" spans="1:29" ht="25">
      <c r="A162" s="191"/>
      <c r="B162" s="737" t="s">
        <v>1269</v>
      </c>
      <c r="C162" s="192" t="s">
        <v>844</v>
      </c>
      <c r="D162" s="192" t="s">
        <v>846</v>
      </c>
      <c r="E162" s="192" t="s">
        <v>847</v>
      </c>
      <c r="F162" s="192" t="s">
        <v>845</v>
      </c>
      <c r="H162" s="345" t="s">
        <v>101</v>
      </c>
      <c r="I162" s="102" t="s">
        <v>844</v>
      </c>
      <c r="J162" s="102" t="s">
        <v>312</v>
      </c>
      <c r="K162" s="102" t="s">
        <v>847</v>
      </c>
      <c r="L162" s="494" t="s">
        <v>764</v>
      </c>
      <c r="N162" s="494" t="s">
        <v>1701</v>
      </c>
      <c r="O162" s="25"/>
      <c r="P162" s="494" t="s">
        <v>763</v>
      </c>
      <c r="Q162" s="25"/>
      <c r="R162" s="102" t="s">
        <v>844</v>
      </c>
      <c r="S162" s="102" t="s">
        <v>312</v>
      </c>
      <c r="T162" s="102" t="s">
        <v>847</v>
      </c>
      <c r="U162" s="494" t="s">
        <v>764</v>
      </c>
      <c r="V162" s="397"/>
      <c r="W162" s="494" t="s">
        <v>762</v>
      </c>
      <c r="X162" s="397"/>
      <c r="Y162" s="494" t="s">
        <v>763</v>
      </c>
      <c r="AA162" s="1146" t="s">
        <v>639</v>
      </c>
      <c r="AC162" s="1146" t="s">
        <v>1184</v>
      </c>
    </row>
    <row r="163" spans="1:29" ht="24">
      <c r="B163" s="193" t="s">
        <v>0</v>
      </c>
      <c r="C163" s="194" t="s">
        <v>313</v>
      </c>
      <c r="D163" s="569" t="s">
        <v>770</v>
      </c>
      <c r="E163" s="569" t="s">
        <v>770</v>
      </c>
      <c r="F163" s="569" t="s">
        <v>770</v>
      </c>
      <c r="H163" s="569" t="s">
        <v>1126</v>
      </c>
      <c r="I163" s="194" t="s">
        <v>313</v>
      </c>
      <c r="J163" s="194" t="s">
        <v>770</v>
      </c>
      <c r="K163" s="194" t="s">
        <v>770</v>
      </c>
      <c r="L163" s="194" t="s">
        <v>770</v>
      </c>
      <c r="N163" s="194" t="s">
        <v>770</v>
      </c>
      <c r="P163" s="194" t="s">
        <v>770</v>
      </c>
      <c r="R163" s="194" t="s">
        <v>204</v>
      </c>
      <c r="S163" s="194" t="s">
        <v>772</v>
      </c>
      <c r="T163" s="194" t="s">
        <v>772</v>
      </c>
      <c r="U163" s="194" t="s">
        <v>772</v>
      </c>
      <c r="W163" s="194" t="s">
        <v>772</v>
      </c>
      <c r="Y163" s="194" t="s">
        <v>772</v>
      </c>
      <c r="AA163" s="1147"/>
      <c r="AC163" s="1147"/>
    </row>
    <row r="164" spans="1:29">
      <c r="B164" s="195">
        <v>1990</v>
      </c>
      <c r="C164" s="602">
        <v>0.76578000000000002</v>
      </c>
      <c r="D164" s="602">
        <v>2.1000000000000001E-4</v>
      </c>
      <c r="E164" s="602">
        <v>6.28E-3</v>
      </c>
      <c r="F164" s="602">
        <v>0.77225999999999995</v>
      </c>
      <c r="H164" s="196"/>
      <c r="I164" s="604">
        <v>0.76578000000000002</v>
      </c>
      <c r="J164" s="604">
        <v>2.1000000000000001E-4</v>
      </c>
      <c r="K164" s="604">
        <v>6.28E-3</v>
      </c>
      <c r="L164" s="604">
        <v>0.77225999999999995</v>
      </c>
      <c r="M164" s="603"/>
      <c r="N164" s="604">
        <v>0.11169</v>
      </c>
      <c r="O164" s="603"/>
      <c r="P164" s="604">
        <v>0.8839499999999999</v>
      </c>
      <c r="R164" s="197" t="str">
        <f>IF(ISBLANK($H164),"",$H164*I164)</f>
        <v/>
      </c>
      <c r="S164" s="197" t="str">
        <f>IF(ISBLANK($H164),"",$H164*J164)</f>
        <v/>
      </c>
      <c r="T164" s="197" t="str">
        <f>IF(ISBLANK($H164),"",$H164*K164)</f>
        <v/>
      </c>
      <c r="U164" s="197" t="str">
        <f>IF(ISBLANK($H164),"",$H164*L164)</f>
        <v/>
      </c>
      <c r="W164" s="197" t="str">
        <f t="shared" ref="W164:W181" si="19">IF(ISBLANK($H164),"",$H164*N164)</f>
        <v/>
      </c>
      <c r="Y164" s="197" t="str">
        <f t="shared" ref="Y164:Y181" si="20">IF(ISBLANK($H164),"",$H164*P164)</f>
        <v/>
      </c>
      <c r="AA164" s="183">
        <f t="shared" ref="AA164:AC184" si="21">AA136</f>
        <v>8.0766620341941098E-2</v>
      </c>
      <c r="AC164" s="183">
        <f t="shared" si="21"/>
        <v>3.84926149768915E-2</v>
      </c>
    </row>
    <row r="165" spans="1:29">
      <c r="B165" s="195">
        <f t="shared" ref="B165:B182" si="22">B164+1</f>
        <v>1991</v>
      </c>
      <c r="C165" s="602">
        <v>0.73916000000000004</v>
      </c>
      <c r="D165" s="602">
        <v>1.9000000000000001E-4</v>
      </c>
      <c r="E165" s="602">
        <v>6.0899999999999999E-3</v>
      </c>
      <c r="F165" s="602">
        <v>0.74543999999999999</v>
      </c>
      <c r="H165" s="196"/>
      <c r="I165" s="604">
        <v>0.75246999999999997</v>
      </c>
      <c r="J165" s="604">
        <v>2.0000000000000001E-4</v>
      </c>
      <c r="K165" s="604">
        <v>6.1799999999999997E-3</v>
      </c>
      <c r="L165" s="604">
        <v>0.75885000000000002</v>
      </c>
      <c r="M165" s="603"/>
      <c r="N165" s="604">
        <v>0.10983</v>
      </c>
      <c r="O165" s="603"/>
      <c r="P165" s="604">
        <v>0.86868000000000001</v>
      </c>
      <c r="R165" s="197" t="str">
        <f t="shared" ref="R165:R181" si="23">IF(ISBLANK($H165),"",$H165*I165)</f>
        <v/>
      </c>
      <c r="S165" s="197" t="str">
        <f t="shared" ref="S165:S181" si="24">IF(ISBLANK($H165),"",$H165*J165)</f>
        <v/>
      </c>
      <c r="T165" s="197" t="str">
        <f t="shared" ref="T165:T181" si="25">IF(ISBLANK($H165),"",$H165*K165)</f>
        <v/>
      </c>
      <c r="U165" s="197" t="str">
        <f t="shared" ref="U165:U181" si="26">IF(ISBLANK($H165),"",$H165*L165)</f>
        <v/>
      </c>
      <c r="W165" s="197" t="str">
        <f t="shared" si="19"/>
        <v/>
      </c>
      <c r="Y165" s="197" t="str">
        <f t="shared" si="20"/>
        <v/>
      </c>
      <c r="AA165" s="183">
        <f t="shared" si="21"/>
        <v>8.269728127168359E-2</v>
      </c>
      <c r="AC165" s="183">
        <f t="shared" si="21"/>
        <v>5.1756765281019364E-2</v>
      </c>
    </row>
    <row r="166" spans="1:29">
      <c r="B166" s="195">
        <f t="shared" si="22"/>
        <v>1992</v>
      </c>
      <c r="C166" s="602">
        <v>0.69262000000000001</v>
      </c>
      <c r="D166" s="602">
        <v>1.8000000000000001E-4</v>
      </c>
      <c r="E166" s="602">
        <v>5.7000000000000002E-3</v>
      </c>
      <c r="F166" s="602">
        <v>0.69850000000000001</v>
      </c>
      <c r="H166" s="196"/>
      <c r="I166" s="604">
        <v>0.73251999999999995</v>
      </c>
      <c r="J166" s="604">
        <v>1.9000000000000001E-4</v>
      </c>
      <c r="K166" s="604">
        <v>6.0200000000000002E-3</v>
      </c>
      <c r="L166" s="604">
        <v>0.73873</v>
      </c>
      <c r="M166" s="603"/>
      <c r="N166" s="604">
        <v>0.10643000000000001</v>
      </c>
      <c r="O166" s="603"/>
      <c r="P166" s="604">
        <v>0.84516000000000002</v>
      </c>
      <c r="R166" s="197" t="str">
        <f t="shared" si="23"/>
        <v/>
      </c>
      <c r="S166" s="197" t="str">
        <f t="shared" si="24"/>
        <v/>
      </c>
      <c r="T166" s="197" t="str">
        <f t="shared" si="25"/>
        <v/>
      </c>
      <c r="U166" s="197" t="str">
        <f t="shared" si="26"/>
        <v/>
      </c>
      <c r="W166" s="197" t="str">
        <f t="shared" si="19"/>
        <v/>
      </c>
      <c r="Y166" s="197" t="str">
        <f t="shared" si="20"/>
        <v/>
      </c>
      <c r="AA166" s="183">
        <f t="shared" si="21"/>
        <v>7.5466311381804332E-2</v>
      </c>
      <c r="AC166" s="183">
        <f t="shared" si="21"/>
        <v>5.2943788859281818E-2</v>
      </c>
    </row>
    <row r="167" spans="1:29">
      <c r="B167" s="195">
        <f t="shared" si="22"/>
        <v>1993</v>
      </c>
      <c r="C167" s="602">
        <v>0.61809999999999998</v>
      </c>
      <c r="D167" s="602">
        <v>1.8000000000000001E-4</v>
      </c>
      <c r="E167" s="602">
        <v>4.7299999999999998E-3</v>
      </c>
      <c r="F167" s="602">
        <v>0.62302000000000002</v>
      </c>
      <c r="H167" s="196"/>
      <c r="I167" s="604">
        <v>0.70391000000000004</v>
      </c>
      <c r="J167" s="604">
        <v>1.9000000000000001E-4</v>
      </c>
      <c r="K167" s="604">
        <v>5.7000000000000002E-3</v>
      </c>
      <c r="L167" s="604">
        <v>0.70979999999999999</v>
      </c>
      <c r="M167" s="603"/>
      <c r="N167" s="604">
        <v>0.10211000000000001</v>
      </c>
      <c r="O167" s="603"/>
      <c r="P167" s="604">
        <v>0.81191000000000002</v>
      </c>
      <c r="R167" s="197" t="str">
        <f t="shared" si="23"/>
        <v/>
      </c>
      <c r="S167" s="197" t="str">
        <f t="shared" si="24"/>
        <v/>
      </c>
      <c r="T167" s="197" t="str">
        <f t="shared" si="25"/>
        <v/>
      </c>
      <c r="U167" s="197" t="str">
        <f t="shared" si="26"/>
        <v/>
      </c>
      <c r="W167" s="197" t="str">
        <f t="shared" si="19"/>
        <v/>
      </c>
      <c r="Y167" s="197" t="str">
        <f t="shared" si="20"/>
        <v/>
      </c>
      <c r="AA167" s="183">
        <f t="shared" si="21"/>
        <v>7.1690887975140463E-2</v>
      </c>
      <c r="AC167" s="183">
        <f t="shared" si="21"/>
        <v>5.2481245487931198E-2</v>
      </c>
    </row>
    <row r="168" spans="1:29">
      <c r="B168" s="195">
        <f t="shared" si="22"/>
        <v>1994</v>
      </c>
      <c r="C168" s="602">
        <v>0.60911999999999999</v>
      </c>
      <c r="D168" s="602">
        <v>2.0000000000000001E-4</v>
      </c>
      <c r="E168" s="602">
        <v>4.5599999999999998E-3</v>
      </c>
      <c r="F168" s="602">
        <v>0.61387000000000003</v>
      </c>
      <c r="H168" s="196"/>
      <c r="I168" s="604">
        <v>0.68496000000000001</v>
      </c>
      <c r="J168" s="604">
        <v>1.9000000000000001E-4</v>
      </c>
      <c r="K168" s="604">
        <v>5.47E-3</v>
      </c>
      <c r="L168" s="604">
        <v>0.69062000000000001</v>
      </c>
      <c r="M168" s="603"/>
      <c r="N168" s="604">
        <v>0.10123</v>
      </c>
      <c r="O168" s="603"/>
      <c r="P168" s="604">
        <v>0.79185000000000005</v>
      </c>
      <c r="R168" s="197" t="str">
        <f t="shared" si="23"/>
        <v/>
      </c>
      <c r="S168" s="197" t="str">
        <f t="shared" si="24"/>
        <v/>
      </c>
      <c r="T168" s="197" t="str">
        <f t="shared" si="25"/>
        <v/>
      </c>
      <c r="U168" s="197" t="str">
        <f t="shared" si="26"/>
        <v/>
      </c>
      <c r="W168" s="197" t="str">
        <f t="shared" si="19"/>
        <v/>
      </c>
      <c r="Y168" s="197" t="str">
        <f t="shared" si="20"/>
        <v/>
      </c>
      <c r="AA168" s="183">
        <f t="shared" si="21"/>
        <v>9.5729240650958836E-2</v>
      </c>
      <c r="AC168" s="183">
        <f t="shared" si="21"/>
        <v>5.2156995954667579E-2</v>
      </c>
    </row>
    <row r="169" spans="1:29">
      <c r="B169" s="195">
        <f t="shared" si="22"/>
        <v>1995</v>
      </c>
      <c r="C169" s="602">
        <v>0.57638999999999996</v>
      </c>
      <c r="D169" s="602">
        <v>2.0000000000000001E-4</v>
      </c>
      <c r="E169" s="602">
        <v>4.2199999999999998E-3</v>
      </c>
      <c r="F169" s="602">
        <v>0.58079999999999998</v>
      </c>
      <c r="H169" s="196"/>
      <c r="I169" s="604">
        <v>0.64707999999999999</v>
      </c>
      <c r="J169" s="604">
        <v>1.9000000000000001E-4</v>
      </c>
      <c r="K169" s="604">
        <v>5.0600000000000003E-3</v>
      </c>
      <c r="L169" s="604">
        <v>0.65232999999999997</v>
      </c>
      <c r="M169" s="603"/>
      <c r="N169" s="604">
        <v>9.5010000000000011E-2</v>
      </c>
      <c r="O169" s="603"/>
      <c r="P169" s="604">
        <v>0.74734</v>
      </c>
      <c r="R169" s="197" t="str">
        <f t="shared" si="23"/>
        <v/>
      </c>
      <c r="S169" s="197" t="str">
        <f t="shared" si="24"/>
        <v/>
      </c>
      <c r="T169" s="197" t="str">
        <f t="shared" si="25"/>
        <v/>
      </c>
      <c r="U169" s="197" t="str">
        <f t="shared" si="26"/>
        <v/>
      </c>
      <c r="W169" s="197" t="str">
        <f t="shared" si="19"/>
        <v/>
      </c>
      <c r="Y169" s="197" t="str">
        <f t="shared" si="20"/>
        <v/>
      </c>
      <c r="AA169" s="183">
        <f t="shared" si="21"/>
        <v>9.0713259932982293E-2</v>
      </c>
      <c r="AC169" s="183">
        <f t="shared" si="21"/>
        <v>4.969483006223073E-2</v>
      </c>
    </row>
    <row r="170" spans="1:29">
      <c r="B170" s="195">
        <f t="shared" si="22"/>
        <v>1996</v>
      </c>
      <c r="C170" s="602">
        <v>0.54701999999999995</v>
      </c>
      <c r="D170" s="602">
        <v>1.9000000000000001E-4</v>
      </c>
      <c r="E170" s="602">
        <v>3.7200000000000002E-3</v>
      </c>
      <c r="F170" s="602">
        <v>0.55093999999999999</v>
      </c>
      <c r="H170" s="196"/>
      <c r="I170" s="604">
        <v>0.60865000000000002</v>
      </c>
      <c r="J170" s="604">
        <v>1.9000000000000001E-4</v>
      </c>
      <c r="K170" s="604">
        <v>4.5900000000000003E-3</v>
      </c>
      <c r="L170" s="604">
        <v>0.61343000000000003</v>
      </c>
      <c r="M170" s="603"/>
      <c r="N170" s="604">
        <v>8.8800000000000004E-2</v>
      </c>
      <c r="O170" s="603"/>
      <c r="P170" s="604">
        <v>0.70223000000000002</v>
      </c>
      <c r="R170" s="197" t="str">
        <f t="shared" si="23"/>
        <v/>
      </c>
      <c r="S170" s="197" t="str">
        <f t="shared" si="24"/>
        <v/>
      </c>
      <c r="T170" s="197" t="str">
        <f t="shared" si="25"/>
        <v/>
      </c>
      <c r="U170" s="197" t="str">
        <f t="shared" si="26"/>
        <v/>
      </c>
      <c r="W170" s="197" t="str">
        <f t="shared" si="19"/>
        <v/>
      </c>
      <c r="Y170" s="197" t="str">
        <f t="shared" si="20"/>
        <v/>
      </c>
      <c r="AA170" s="183">
        <f t="shared" si="21"/>
        <v>8.4029343933991127E-2</v>
      </c>
      <c r="AC170" s="183">
        <f t="shared" si="21"/>
        <v>4.7992919218364204E-2</v>
      </c>
    </row>
    <row r="171" spans="1:29">
      <c r="B171" s="195">
        <f t="shared" si="22"/>
        <v>1997</v>
      </c>
      <c r="C171" s="602">
        <v>0.50361</v>
      </c>
      <c r="D171" s="602">
        <v>1.8000000000000001E-4</v>
      </c>
      <c r="E171" s="602">
        <v>3.1900000000000001E-3</v>
      </c>
      <c r="F171" s="602">
        <v>0.50697999999999999</v>
      </c>
      <c r="H171" s="196"/>
      <c r="I171" s="604">
        <v>0.57084999999999997</v>
      </c>
      <c r="J171" s="604">
        <v>1.9000000000000001E-4</v>
      </c>
      <c r="K171" s="604">
        <v>4.0800000000000003E-3</v>
      </c>
      <c r="L171" s="604">
        <v>0.57511999999999996</v>
      </c>
      <c r="M171" s="603"/>
      <c r="N171" s="604">
        <v>8.2100000000000006E-2</v>
      </c>
      <c r="O171" s="603"/>
      <c r="P171" s="604">
        <v>0.65721999999999992</v>
      </c>
      <c r="R171" s="197" t="str">
        <f t="shared" si="23"/>
        <v/>
      </c>
      <c r="S171" s="197" t="str">
        <f t="shared" si="24"/>
        <v/>
      </c>
      <c r="T171" s="197" t="str">
        <f t="shared" si="25"/>
        <v/>
      </c>
      <c r="U171" s="197" t="str">
        <f t="shared" si="26"/>
        <v/>
      </c>
      <c r="W171" s="197" t="str">
        <f t="shared" si="19"/>
        <v/>
      </c>
      <c r="Y171" s="197" t="str">
        <f t="shared" si="20"/>
        <v/>
      </c>
      <c r="AA171" s="183">
        <f t="shared" si="21"/>
        <v>7.7937295198490311E-2</v>
      </c>
      <c r="AC171" s="183">
        <f t="shared" si="21"/>
        <v>4.7598670890256552E-2</v>
      </c>
    </row>
    <row r="172" spans="1:29">
      <c r="B172" s="195">
        <f t="shared" si="22"/>
        <v>1998</v>
      </c>
      <c r="C172" s="602">
        <v>0.51500999999999997</v>
      </c>
      <c r="D172" s="602">
        <v>2.0000000000000001E-4</v>
      </c>
      <c r="E172" s="602">
        <v>3.2599999999999999E-3</v>
      </c>
      <c r="F172" s="602">
        <v>0.51846000000000003</v>
      </c>
      <c r="H172" s="196"/>
      <c r="I172" s="604">
        <v>0.55023</v>
      </c>
      <c r="J172" s="604">
        <v>1.9000000000000001E-4</v>
      </c>
      <c r="K172" s="604">
        <v>3.79E-3</v>
      </c>
      <c r="L172" s="604">
        <v>0.55420999999999998</v>
      </c>
      <c r="M172" s="603"/>
      <c r="N172" s="604">
        <v>7.8539999999999999E-2</v>
      </c>
      <c r="O172" s="603"/>
      <c r="P172" s="604">
        <v>0.63274999999999992</v>
      </c>
      <c r="R172" s="197" t="str">
        <f t="shared" si="23"/>
        <v/>
      </c>
      <c r="S172" s="197" t="str">
        <f t="shared" si="24"/>
        <v/>
      </c>
      <c r="T172" s="197" t="str">
        <f t="shared" si="25"/>
        <v/>
      </c>
      <c r="U172" s="197" t="str">
        <f t="shared" si="26"/>
        <v/>
      </c>
      <c r="W172" s="197" t="str">
        <f t="shared" si="19"/>
        <v/>
      </c>
      <c r="Y172" s="197" t="str">
        <f t="shared" si="20"/>
        <v/>
      </c>
      <c r="AA172" s="183">
        <f t="shared" si="21"/>
        <v>8.3954635552752455E-2</v>
      </c>
      <c r="AC172" s="183">
        <f t="shared" si="21"/>
        <v>3.510451392017299E-2</v>
      </c>
    </row>
    <row r="173" spans="1:29">
      <c r="B173" s="195">
        <f t="shared" si="22"/>
        <v>1999</v>
      </c>
      <c r="C173" s="602">
        <v>0.48096</v>
      </c>
      <c r="D173" s="602">
        <v>2.0000000000000001E-4</v>
      </c>
      <c r="E173" s="602">
        <v>2.7799999999999999E-3</v>
      </c>
      <c r="F173" s="602">
        <v>0.48393999999999998</v>
      </c>
      <c r="H173" s="196"/>
      <c r="I173" s="604">
        <v>0.52459999999999996</v>
      </c>
      <c r="J173" s="604">
        <v>1.9000000000000001E-4</v>
      </c>
      <c r="K173" s="604">
        <v>3.4299999999999999E-3</v>
      </c>
      <c r="L173" s="604">
        <v>0.52822000000000002</v>
      </c>
      <c r="M173" s="603"/>
      <c r="N173" s="604">
        <v>7.3810000000000001E-2</v>
      </c>
      <c r="O173" s="603"/>
      <c r="P173" s="604">
        <v>0.60203000000000007</v>
      </c>
      <c r="R173" s="197" t="str">
        <f t="shared" si="23"/>
        <v/>
      </c>
      <c r="S173" s="197" t="str">
        <f t="shared" si="24"/>
        <v/>
      </c>
      <c r="T173" s="197" t="str">
        <f t="shared" si="25"/>
        <v/>
      </c>
      <c r="U173" s="197" t="str">
        <f t="shared" si="26"/>
        <v/>
      </c>
      <c r="W173" s="197" t="str">
        <f t="shared" si="19"/>
        <v/>
      </c>
      <c r="Y173" s="197" t="str">
        <f t="shared" si="20"/>
        <v/>
      </c>
      <c r="AA173" s="183">
        <f t="shared" si="21"/>
        <v>8.2511342442286209E-2</v>
      </c>
      <c r="AC173" s="183">
        <f t="shared" si="21"/>
        <v>3.9357307655112382E-2</v>
      </c>
    </row>
    <row r="174" spans="1:29">
      <c r="B174" s="195">
        <f t="shared" si="22"/>
        <v>2000</v>
      </c>
      <c r="C174" s="602">
        <v>0.50958000000000003</v>
      </c>
      <c r="D174" s="602">
        <v>2.1000000000000001E-4</v>
      </c>
      <c r="E174" s="602">
        <v>3.0699999999999998E-3</v>
      </c>
      <c r="F174" s="602">
        <v>0.51285999999999998</v>
      </c>
      <c r="H174" s="196"/>
      <c r="I174" s="604">
        <v>0.51124000000000003</v>
      </c>
      <c r="J174" s="604">
        <v>2.0000000000000001E-4</v>
      </c>
      <c r="K174" s="604">
        <v>3.2000000000000002E-3</v>
      </c>
      <c r="L174" s="604">
        <v>0.51463000000000003</v>
      </c>
      <c r="M174" s="603"/>
      <c r="N174" s="604">
        <v>7.0969999999999991E-2</v>
      </c>
      <c r="O174" s="603"/>
      <c r="P174" s="604">
        <v>0.58560000000000001</v>
      </c>
      <c r="R174" s="197" t="str">
        <f t="shared" si="23"/>
        <v/>
      </c>
      <c r="S174" s="197" t="str">
        <f t="shared" si="24"/>
        <v/>
      </c>
      <c r="T174" s="197" t="str">
        <f t="shared" si="25"/>
        <v/>
      </c>
      <c r="U174" s="197" t="str">
        <f t="shared" si="26"/>
        <v/>
      </c>
      <c r="W174" s="197" t="str">
        <f t="shared" si="19"/>
        <v/>
      </c>
      <c r="Y174" s="197" t="str">
        <f t="shared" si="20"/>
        <v/>
      </c>
      <c r="AA174" s="183">
        <f t="shared" si="21"/>
        <v>8.384665087228102E-2</v>
      </c>
      <c r="AC174" s="183">
        <f t="shared" si="21"/>
        <v>3.8159595089381861E-2</v>
      </c>
    </row>
    <row r="175" spans="1:29">
      <c r="B175" s="195">
        <f t="shared" si="22"/>
        <v>2001</v>
      </c>
      <c r="C175" s="602">
        <v>0.52949000000000002</v>
      </c>
      <c r="D175" s="602">
        <v>2.2000000000000001E-4</v>
      </c>
      <c r="E175" s="602">
        <v>3.29E-3</v>
      </c>
      <c r="F175" s="602">
        <v>0.53300000000000003</v>
      </c>
      <c r="H175" s="196"/>
      <c r="I175" s="604">
        <v>0.50773000000000001</v>
      </c>
      <c r="J175" s="604">
        <v>2.0000000000000001E-4</v>
      </c>
      <c r="K175" s="604">
        <v>3.1199999999999999E-3</v>
      </c>
      <c r="L175" s="604">
        <v>0.51105</v>
      </c>
      <c r="M175" s="603"/>
      <c r="N175" s="604">
        <v>6.9599999999999995E-2</v>
      </c>
      <c r="O175" s="603"/>
      <c r="P175" s="604">
        <v>0.58065</v>
      </c>
      <c r="R175" s="197" t="str">
        <f t="shared" si="23"/>
        <v/>
      </c>
      <c r="S175" s="197" t="str">
        <f t="shared" si="24"/>
        <v/>
      </c>
      <c r="T175" s="197" t="str">
        <f t="shared" si="25"/>
        <v/>
      </c>
      <c r="U175" s="197" t="str">
        <f t="shared" si="26"/>
        <v/>
      </c>
      <c r="W175" s="197" t="str">
        <f t="shared" si="19"/>
        <v/>
      </c>
      <c r="Y175" s="197" t="str">
        <f t="shared" si="20"/>
        <v/>
      </c>
      <c r="AA175" s="183">
        <f t="shared" si="21"/>
        <v>8.5614820075125442E-2</v>
      </c>
      <c r="AC175" s="183">
        <f t="shared" si="21"/>
        <v>2.7762278647953803E-2</v>
      </c>
    </row>
    <row r="176" spans="1:29">
      <c r="B176" s="195">
        <f t="shared" si="22"/>
        <v>2002</v>
      </c>
      <c r="C176" s="602">
        <v>0.51405999999999996</v>
      </c>
      <c r="D176" s="602">
        <v>2.2000000000000001E-4</v>
      </c>
      <c r="E176" s="602">
        <v>3.0899999999999999E-3</v>
      </c>
      <c r="F176" s="602">
        <v>0.51737</v>
      </c>
      <c r="H176" s="196"/>
      <c r="I176" s="604">
        <v>0.50982000000000005</v>
      </c>
      <c r="J176" s="604">
        <v>2.1000000000000001E-4</v>
      </c>
      <c r="K176" s="604">
        <v>3.0999999999999999E-3</v>
      </c>
      <c r="L176" s="604">
        <v>0.51312999999999998</v>
      </c>
      <c r="M176" s="603"/>
      <c r="N176" s="604">
        <v>6.9169999999999995E-2</v>
      </c>
      <c r="O176" s="603"/>
      <c r="P176" s="604">
        <v>0.58229999999999993</v>
      </c>
      <c r="R176" s="197" t="str">
        <f t="shared" si="23"/>
        <v/>
      </c>
      <c r="S176" s="197" t="str">
        <f t="shared" si="24"/>
        <v/>
      </c>
      <c r="T176" s="197" t="str">
        <f t="shared" si="25"/>
        <v/>
      </c>
      <c r="U176" s="197" t="str">
        <f t="shared" si="26"/>
        <v/>
      </c>
      <c r="W176" s="197" t="str">
        <f t="shared" si="19"/>
        <v/>
      </c>
      <c r="Y176" s="197" t="str">
        <f t="shared" si="20"/>
        <v/>
      </c>
      <c r="AA176" s="183">
        <f t="shared" si="21"/>
        <v>8.2552149987202519E-2</v>
      </c>
      <c r="AC176" s="183">
        <f t="shared" si="21"/>
        <v>2.243302619230441E-2</v>
      </c>
    </row>
    <row r="177" spans="1:29">
      <c r="B177" s="195">
        <f t="shared" si="22"/>
        <v>2003</v>
      </c>
      <c r="C177" s="602">
        <v>0.53827999999999998</v>
      </c>
      <c r="D177" s="602">
        <v>2.2000000000000001E-4</v>
      </c>
      <c r="E177" s="602">
        <v>3.3600000000000001E-3</v>
      </c>
      <c r="F177" s="602">
        <v>0.54186000000000001</v>
      </c>
      <c r="H177" s="196"/>
      <c r="I177" s="604">
        <v>0.51448000000000005</v>
      </c>
      <c r="J177" s="604">
        <v>2.1000000000000001E-4</v>
      </c>
      <c r="K177" s="604">
        <v>3.1199999999999999E-3</v>
      </c>
      <c r="L177" s="604">
        <v>0.51780999999999999</v>
      </c>
      <c r="M177" s="603"/>
      <c r="N177" s="604">
        <v>6.973E-2</v>
      </c>
      <c r="O177" s="603"/>
      <c r="P177" s="604">
        <v>0.58753999999999995</v>
      </c>
      <c r="R177" s="197" t="str">
        <f t="shared" si="23"/>
        <v/>
      </c>
      <c r="S177" s="197" t="str">
        <f t="shared" si="24"/>
        <v/>
      </c>
      <c r="T177" s="197" t="str">
        <f t="shared" si="25"/>
        <v/>
      </c>
      <c r="U177" s="197" t="str">
        <f t="shared" si="26"/>
        <v/>
      </c>
      <c r="W177" s="197" t="str">
        <f t="shared" si="19"/>
        <v/>
      </c>
      <c r="Y177" s="197" t="str">
        <f t="shared" si="20"/>
        <v/>
      </c>
      <c r="AA177" s="183">
        <f t="shared" si="21"/>
        <v>8.4687353936100246E-2</v>
      </c>
      <c r="AC177" s="183">
        <f t="shared" si="21"/>
        <v>5.7039190677261173E-3</v>
      </c>
    </row>
    <row r="178" spans="1:29">
      <c r="B178" s="195">
        <f t="shared" si="22"/>
        <v>2004</v>
      </c>
      <c r="C178" s="602">
        <v>0.5343</v>
      </c>
      <c r="D178" s="602">
        <v>2.2000000000000001E-4</v>
      </c>
      <c r="E178" s="602">
        <v>3.2299999999999998E-3</v>
      </c>
      <c r="F178" s="602">
        <v>0.53776000000000002</v>
      </c>
      <c r="H178" s="196"/>
      <c r="I178" s="604">
        <v>0.52514000000000005</v>
      </c>
      <c r="J178" s="604">
        <v>2.2000000000000001E-4</v>
      </c>
      <c r="K178" s="604">
        <v>3.2100000000000002E-3</v>
      </c>
      <c r="L178" s="604">
        <v>0.52856999999999998</v>
      </c>
      <c r="M178" s="603"/>
      <c r="N178" s="604">
        <v>7.1390000000000009E-2</v>
      </c>
      <c r="O178" s="603"/>
      <c r="P178" s="604">
        <v>0.59996000000000005</v>
      </c>
      <c r="R178" s="197" t="str">
        <f t="shared" si="23"/>
        <v/>
      </c>
      <c r="S178" s="197" t="str">
        <f t="shared" si="24"/>
        <v/>
      </c>
      <c r="T178" s="197" t="str">
        <f t="shared" si="25"/>
        <v/>
      </c>
      <c r="U178" s="197" t="str">
        <f t="shared" si="26"/>
        <v/>
      </c>
      <c r="W178" s="197" t="str">
        <f t="shared" si="19"/>
        <v/>
      </c>
      <c r="Y178" s="197" t="str">
        <f t="shared" si="20"/>
        <v/>
      </c>
      <c r="AA178" s="183">
        <f t="shared" si="21"/>
        <v>8.7098866073843068E-2</v>
      </c>
      <c r="AC178" s="183">
        <f t="shared" si="21"/>
        <v>1.9664521684795308E-2</v>
      </c>
    </row>
    <row r="179" spans="1:29">
      <c r="B179" s="195">
        <f t="shared" si="22"/>
        <v>2005</v>
      </c>
      <c r="C179" s="602">
        <v>0.51766000000000001</v>
      </c>
      <c r="D179" s="602">
        <v>2.3000000000000001E-4</v>
      </c>
      <c r="E179" s="602">
        <v>3.2699999999999999E-3</v>
      </c>
      <c r="F179" s="602">
        <v>0.52117000000000002</v>
      </c>
      <c r="H179" s="196"/>
      <c r="I179" s="604">
        <v>0.52676000000000001</v>
      </c>
      <c r="J179" s="604">
        <v>2.2000000000000001E-4</v>
      </c>
      <c r="K179" s="604">
        <v>3.2499999999999999E-3</v>
      </c>
      <c r="L179" s="604">
        <v>0.53022999999999998</v>
      </c>
      <c r="M179" s="603"/>
      <c r="N179" s="604">
        <v>7.0940000000000003E-2</v>
      </c>
      <c r="O179" s="603"/>
      <c r="P179" s="604">
        <v>0.60116999999999998</v>
      </c>
      <c r="R179" s="197" t="str">
        <f t="shared" si="23"/>
        <v/>
      </c>
      <c r="S179" s="197" t="str">
        <f t="shared" si="24"/>
        <v/>
      </c>
      <c r="T179" s="197" t="str">
        <f t="shared" si="25"/>
        <v/>
      </c>
      <c r="U179" s="197" t="str">
        <f t="shared" si="26"/>
        <v/>
      </c>
      <c r="W179" s="197" t="str">
        <f t="shared" si="19"/>
        <v/>
      </c>
      <c r="Y179" s="197" t="str">
        <f t="shared" si="20"/>
        <v/>
      </c>
      <c r="AA179" s="183">
        <f>AA151</f>
        <v>7.2453719933212299E-2</v>
      </c>
      <c r="AC179" s="183">
        <f>AC151</f>
        <v>2.1607318599536227E-2</v>
      </c>
    </row>
    <row r="180" spans="1:29">
      <c r="B180" s="195">
        <f t="shared" si="22"/>
        <v>2006</v>
      </c>
      <c r="C180" s="602">
        <v>0.54706999999999995</v>
      </c>
      <c r="D180" s="602">
        <v>2.4000000000000001E-4</v>
      </c>
      <c r="E180" s="602">
        <v>3.6099999999999999E-3</v>
      </c>
      <c r="F180" s="602">
        <v>0.55091999999999997</v>
      </c>
      <c r="H180" s="196"/>
      <c r="I180" s="604">
        <v>0.53027999999999997</v>
      </c>
      <c r="J180" s="604">
        <v>2.3000000000000001E-4</v>
      </c>
      <c r="K180" s="604">
        <v>3.31E-3</v>
      </c>
      <c r="L180" s="604">
        <v>0.53381999999999996</v>
      </c>
      <c r="M180" s="603"/>
      <c r="N180" s="604">
        <v>7.1800000000000003E-2</v>
      </c>
      <c r="O180" s="603"/>
      <c r="P180" s="604">
        <v>0.60561999999999994</v>
      </c>
      <c r="R180" s="197" t="str">
        <f t="shared" si="23"/>
        <v/>
      </c>
      <c r="S180" s="197" t="str">
        <f t="shared" si="24"/>
        <v/>
      </c>
      <c r="T180" s="197" t="str">
        <f t="shared" si="25"/>
        <v/>
      </c>
      <c r="U180" s="197" t="str">
        <f t="shared" si="26"/>
        <v/>
      </c>
      <c r="W180" s="197" t="str">
        <f t="shared" si="19"/>
        <v/>
      </c>
      <c r="Y180" s="197" t="str">
        <f t="shared" si="20"/>
        <v/>
      </c>
      <c r="AA180" s="183">
        <f t="shared" si="21"/>
        <v>7.2146269580311367E-2</v>
      </c>
      <c r="AC180" s="183">
        <f t="shared" si="21"/>
        <v>1.9710103886432885E-2</v>
      </c>
    </row>
    <row r="181" spans="1:29">
      <c r="B181" s="195">
        <f t="shared" si="22"/>
        <v>2007</v>
      </c>
      <c r="C181" s="602">
        <v>0.53793999999999997</v>
      </c>
      <c r="D181" s="602">
        <v>2.5000000000000001E-4</v>
      </c>
      <c r="E181" s="602">
        <v>3.3600000000000001E-3</v>
      </c>
      <c r="F181" s="602">
        <v>0.54154000000000002</v>
      </c>
      <c r="H181" s="196"/>
      <c r="I181" s="604">
        <v>0.53505000000000003</v>
      </c>
      <c r="J181" s="604">
        <v>2.3000000000000001E-4</v>
      </c>
      <c r="K181" s="604">
        <v>3.3700000000000002E-3</v>
      </c>
      <c r="L181" s="604">
        <v>0.53864999999999996</v>
      </c>
      <c r="M181" s="603"/>
      <c r="N181" s="604">
        <v>7.2550000000000003E-2</v>
      </c>
      <c r="O181" s="603"/>
      <c r="P181" s="604">
        <v>0.61119999999999997</v>
      </c>
      <c r="R181" s="197" t="str">
        <f t="shared" si="23"/>
        <v/>
      </c>
      <c r="S181" s="197" t="str">
        <f t="shared" si="24"/>
        <v/>
      </c>
      <c r="T181" s="197" t="str">
        <f t="shared" si="25"/>
        <v/>
      </c>
      <c r="U181" s="197" t="str">
        <f t="shared" si="26"/>
        <v/>
      </c>
      <c r="W181" s="197" t="str">
        <f t="shared" si="19"/>
        <v/>
      </c>
      <c r="Y181" s="197" t="str">
        <f t="shared" si="20"/>
        <v/>
      </c>
      <c r="AA181" s="183">
        <f t="shared" si="21"/>
        <v>7.0626765075824077E-2</v>
      </c>
      <c r="AC181" s="183">
        <f t="shared" si="21"/>
        <v>1.3751440407348516E-2</v>
      </c>
    </row>
    <row r="182" spans="1:29">
      <c r="B182" s="195">
        <f t="shared" si="22"/>
        <v>2008</v>
      </c>
      <c r="C182" s="602">
        <v>0.52493000000000001</v>
      </c>
      <c r="D182" s="602">
        <v>2.5999999999999998E-4</v>
      </c>
      <c r="E182" s="602">
        <v>3.14E-3</v>
      </c>
      <c r="F182" s="602">
        <v>0.52832999999999997</v>
      </c>
      <c r="H182" s="196"/>
      <c r="I182" s="604">
        <v>0.53237999999999996</v>
      </c>
      <c r="J182" s="604">
        <v>2.4000000000000001E-4</v>
      </c>
      <c r="K182" s="604">
        <v>3.32E-3</v>
      </c>
      <c r="L182" s="604">
        <v>0.53593999999999997</v>
      </c>
      <c r="M182" s="603"/>
      <c r="N182" s="604">
        <v>7.2209999999999996E-2</v>
      </c>
      <c r="O182" s="603"/>
      <c r="P182" s="604">
        <v>0.60814999999999997</v>
      </c>
      <c r="R182" s="197" t="str">
        <f t="shared" ref="R182:U184" si="27">IF(ISBLANK($H182),"",$H182*I182)</f>
        <v/>
      </c>
      <c r="S182" s="197" t="str">
        <f t="shared" si="27"/>
        <v/>
      </c>
      <c r="T182" s="197" t="str">
        <f t="shared" si="27"/>
        <v/>
      </c>
      <c r="U182" s="197" t="str">
        <f t="shared" si="27"/>
        <v/>
      </c>
      <c r="W182" s="197" t="str">
        <f>IF(ISBLANK($H182),"",$H182*N182)</f>
        <v/>
      </c>
      <c r="Y182" s="197" t="str">
        <f>IF(ISBLANK($H182),"",$H182*P182)</f>
        <v/>
      </c>
      <c r="AA182" s="183">
        <f t="shared" si="21"/>
        <v>7.3085834594102783E-2</v>
      </c>
      <c r="AC182" s="183">
        <f t="shared" si="21"/>
        <v>2.9152868735386535E-2</v>
      </c>
    </row>
    <row r="183" spans="1:29">
      <c r="B183" s="195">
        <v>2009</v>
      </c>
      <c r="C183" s="602">
        <v>0.48403000000000002</v>
      </c>
      <c r="D183" s="602">
        <v>2.7999999999999998E-4</v>
      </c>
      <c r="E183" s="602">
        <v>2.8400000000000001E-3</v>
      </c>
      <c r="F183" s="602">
        <v>0.48714000000000002</v>
      </c>
      <c r="H183" s="196"/>
      <c r="I183" s="604">
        <v>0.52232999999999996</v>
      </c>
      <c r="J183" s="604">
        <v>2.5000000000000001E-4</v>
      </c>
      <c r="K183" s="604">
        <v>3.2399999999999998E-3</v>
      </c>
      <c r="L183" s="604">
        <v>0.52581999999999995</v>
      </c>
      <c r="M183" s="603"/>
      <c r="N183" s="604">
        <v>7.0860000000000006E-2</v>
      </c>
      <c r="O183" s="603"/>
      <c r="P183" s="604">
        <v>0.59667999999999999</v>
      </c>
      <c r="R183" s="197" t="str">
        <f t="shared" si="27"/>
        <v/>
      </c>
      <c r="S183" s="197" t="str">
        <f t="shared" si="27"/>
        <v/>
      </c>
      <c r="T183" s="197" t="str">
        <f t="shared" si="27"/>
        <v/>
      </c>
      <c r="U183" s="197" t="str">
        <f t="shared" si="27"/>
        <v/>
      </c>
      <c r="W183" s="197" t="str">
        <f>IF(ISBLANK($H183),"",$H183*N183)</f>
        <v/>
      </c>
      <c r="Y183" s="197" t="str">
        <f>IF(ISBLANK($H183),"",$H183*P183)</f>
        <v/>
      </c>
      <c r="AA183" s="183">
        <f t="shared" si="21"/>
        <v>7.6118115664924088E-2</v>
      </c>
      <c r="AC183" s="183">
        <f t="shared" si="21"/>
        <v>7.9858426445671982E-3</v>
      </c>
    </row>
    <row r="184" spans="1:29">
      <c r="B184" s="195">
        <v>2010</v>
      </c>
      <c r="C184" s="602">
        <v>0.49071999999999999</v>
      </c>
      <c r="D184" s="602">
        <v>2.7999999999999998E-4</v>
      </c>
      <c r="E184" s="602">
        <v>2.8900000000000002E-3</v>
      </c>
      <c r="F184" s="602">
        <v>0.49390000000000001</v>
      </c>
      <c r="H184" s="196"/>
      <c r="I184" s="604">
        <v>0.51693999999999996</v>
      </c>
      <c r="J184" s="604">
        <v>2.5999999999999998E-4</v>
      </c>
      <c r="K184" s="604">
        <v>3.1700000000000001E-3</v>
      </c>
      <c r="L184" s="604">
        <v>0.52037</v>
      </c>
      <c r="M184" s="603"/>
      <c r="N184" s="604">
        <v>6.9449999999999998E-2</v>
      </c>
      <c r="O184" s="603"/>
      <c r="P184" s="604">
        <v>0.58982000000000001</v>
      </c>
      <c r="R184" s="197" t="str">
        <f t="shared" si="27"/>
        <v/>
      </c>
      <c r="S184" s="197" t="str">
        <f t="shared" si="27"/>
        <v/>
      </c>
      <c r="T184" s="197" t="str">
        <f t="shared" si="27"/>
        <v/>
      </c>
      <c r="U184" s="197" t="str">
        <f t="shared" si="27"/>
        <v/>
      </c>
      <c r="W184" s="197" t="str">
        <f>IF(ISBLANK($H184),"",$H184*N184)</f>
        <v/>
      </c>
      <c r="Y184" s="197" t="str">
        <f>IF(ISBLANK($H184),"",$H184*P184)</f>
        <v/>
      </c>
      <c r="AA184" s="183">
        <f t="shared" si="21"/>
        <v>7.3756927339901523E-2</v>
      </c>
      <c r="AC184" s="183">
        <f t="shared" si="21"/>
        <v>7.3204389514426454E-3</v>
      </c>
    </row>
    <row r="185" spans="1:29">
      <c r="B185" s="198" t="s">
        <v>314</v>
      </c>
      <c r="C185" s="200"/>
      <c r="D185" s="200"/>
      <c r="E185" s="200"/>
      <c r="F185" s="200"/>
      <c r="H185" s="199"/>
      <c r="I185" s="200"/>
      <c r="J185" s="200"/>
      <c r="K185" s="200"/>
      <c r="L185" s="200"/>
      <c r="N185" s="200"/>
      <c r="P185" s="200"/>
      <c r="R185" s="201"/>
      <c r="S185" s="201"/>
      <c r="T185" s="201"/>
      <c r="U185" s="201"/>
      <c r="W185" s="201"/>
      <c r="Y185" s="201"/>
      <c r="AA185" s="346"/>
      <c r="AC185" s="346"/>
    </row>
    <row r="186" spans="1:29">
      <c r="B186" s="202" t="s">
        <v>776</v>
      </c>
      <c r="C186" s="326">
        <v>0</v>
      </c>
      <c r="D186" s="326">
        <v>0</v>
      </c>
      <c r="E186" s="326">
        <v>0</v>
      </c>
      <c r="F186" s="327">
        <f>SUM(C186:E186)</f>
        <v>0</v>
      </c>
      <c r="H186" s="196"/>
      <c r="I186" s="203">
        <v>0</v>
      </c>
      <c r="J186" s="203">
        <v>0</v>
      </c>
      <c r="K186" s="203">
        <v>0</v>
      </c>
      <c r="L186" s="204">
        <f>SUM(K186,J186,I186)</f>
        <v>0</v>
      </c>
      <c r="N186" s="204">
        <v>0</v>
      </c>
      <c r="P186" s="204">
        <f>SUM(L186,N186)</f>
        <v>0</v>
      </c>
      <c r="R186" s="197" t="str">
        <f>IF(ISBLANK($H186),"",$H186*I186)</f>
        <v/>
      </c>
      <c r="S186" s="197" t="str">
        <f>IF(ISBLANK($H186),"",$H186*J186)</f>
        <v/>
      </c>
      <c r="T186" s="197" t="str">
        <f>IF(ISBLANK($H186),"",$H186*K186)</f>
        <v/>
      </c>
      <c r="U186" s="197" t="str">
        <f>IF(ISBLANK($H186),"",$H186*L186)</f>
        <v/>
      </c>
      <c r="W186" s="197" t="str">
        <f>IF(ISBLANK($H186),"",$H186*N186)</f>
        <v/>
      </c>
      <c r="Y186" s="197" t="str">
        <f>IF(ISBLANK($H186),"",$H186*P186)</f>
        <v/>
      </c>
    </row>
    <row r="187" spans="1:29">
      <c r="B187" s="205" t="s">
        <v>222</v>
      </c>
      <c r="C187" s="207"/>
      <c r="D187" s="207"/>
      <c r="E187" s="207"/>
      <c r="F187" s="207"/>
      <c r="H187" s="206"/>
      <c r="I187" s="207"/>
      <c r="J187" s="207"/>
      <c r="K187" s="207"/>
      <c r="L187" s="207"/>
      <c r="N187" s="207"/>
      <c r="P187" s="207"/>
      <c r="R187" s="155">
        <f>SUM(R164:R184,R186)</f>
        <v>0</v>
      </c>
      <c r="S187" s="155">
        <f>SUM(S164:S184,S186)</f>
        <v>0</v>
      </c>
      <c r="T187" s="155">
        <f>SUM(T164:T184,T186)</f>
        <v>0</v>
      </c>
      <c r="U187" s="155">
        <f>SUM(U164:U184,U186)</f>
        <v>0</v>
      </c>
      <c r="W187" s="155">
        <f>SUM(W164:W184,W186)</f>
        <v>0</v>
      </c>
      <c r="Y187" s="155">
        <f>SUM(Y164:Y184,Y186)</f>
        <v>0</v>
      </c>
    </row>
    <row r="188" spans="1:29" s="1055" customFormat="1"/>
    <row r="189" spans="1:29">
      <c r="A189" s="398" t="s">
        <v>812</v>
      </c>
      <c r="B189" s="1073" t="s">
        <v>1722</v>
      </c>
      <c r="C189" s="1073"/>
      <c r="D189" s="1073"/>
      <c r="E189" s="1073"/>
      <c r="F189" s="1073"/>
      <c r="G189" s="1073"/>
      <c r="H189" s="1073"/>
      <c r="I189" s="1073"/>
      <c r="J189" s="1073"/>
      <c r="K189" s="1073"/>
      <c r="L189" s="1073"/>
    </row>
    <row r="190" spans="1:29" ht="15.75" customHeight="1">
      <c r="A190" s="398"/>
      <c r="B190" s="1073"/>
      <c r="C190" s="1073"/>
      <c r="D190" s="1073"/>
      <c r="E190" s="1073"/>
      <c r="F190" s="1073"/>
      <c r="G190" s="1073"/>
      <c r="H190" s="1073"/>
      <c r="I190" s="1073"/>
      <c r="J190" s="1073"/>
      <c r="K190" s="1073"/>
      <c r="L190" s="1073"/>
    </row>
    <row r="191" spans="1:29">
      <c r="B191" s="1130" t="s">
        <v>1633</v>
      </c>
      <c r="C191" s="1130"/>
      <c r="D191" s="1130"/>
      <c r="E191" s="1130"/>
      <c r="F191" s="1130"/>
      <c r="G191" s="1130"/>
      <c r="H191" s="1130"/>
      <c r="I191" s="1130"/>
      <c r="J191" s="1130"/>
      <c r="K191" s="1130"/>
    </row>
    <row r="192" spans="1:29">
      <c r="A192" s="56" t="s">
        <v>266</v>
      </c>
      <c r="B192" s="1131"/>
      <c r="C192" s="1131"/>
      <c r="D192" s="1131"/>
      <c r="E192" s="1131"/>
      <c r="F192" s="1131"/>
      <c r="G192" s="1131"/>
      <c r="H192" s="1131"/>
      <c r="I192" s="1131"/>
      <c r="J192" s="1131"/>
    </row>
    <row r="193" spans="1:12" ht="12.75" customHeight="1">
      <c r="A193" s="56"/>
      <c r="B193" s="1131" t="s">
        <v>643</v>
      </c>
      <c r="C193" s="1131"/>
      <c r="D193" s="1131"/>
      <c r="E193" s="1131"/>
      <c r="F193" s="1131"/>
      <c r="G193" s="1131"/>
      <c r="H193" s="1131"/>
      <c r="I193" s="1131"/>
      <c r="J193" s="1131"/>
      <c r="K193" s="1131"/>
    </row>
    <row r="194" spans="1:12">
      <c r="A194" s="188">
        <v>1</v>
      </c>
      <c r="B194" s="1129" t="s">
        <v>1249</v>
      </c>
      <c r="C194" s="1129"/>
      <c r="D194" s="1129"/>
      <c r="E194" s="1129"/>
      <c r="F194" s="1129"/>
      <c r="G194" s="1129"/>
      <c r="H194" s="1129"/>
      <c r="I194" s="1129"/>
      <c r="J194" s="1129"/>
      <c r="K194" s="1129"/>
      <c r="L194" s="1129"/>
    </row>
    <row r="195" spans="1:12">
      <c r="A195" s="188"/>
      <c r="B195" s="1129"/>
      <c r="C195" s="1129"/>
      <c r="D195" s="1129"/>
      <c r="E195" s="1129"/>
      <c r="F195" s="1129"/>
      <c r="G195" s="1129"/>
      <c r="H195" s="1129"/>
      <c r="I195" s="1129"/>
      <c r="J195" s="1129"/>
      <c r="K195" s="1129"/>
      <c r="L195" s="1129"/>
    </row>
    <row r="196" spans="1:12">
      <c r="A196" s="188"/>
      <c r="B196" s="1129"/>
      <c r="C196" s="1129"/>
      <c r="D196" s="1129"/>
      <c r="E196" s="1129"/>
      <c r="F196" s="1129"/>
      <c r="G196" s="1129"/>
      <c r="H196" s="1129"/>
      <c r="I196" s="1129"/>
      <c r="J196" s="1129"/>
      <c r="K196" s="1129"/>
      <c r="L196" s="1129"/>
    </row>
    <row r="197" spans="1:12">
      <c r="A197" s="188"/>
      <c r="B197" s="1129"/>
      <c r="C197" s="1129"/>
      <c r="D197" s="1129"/>
      <c r="E197" s="1129"/>
      <c r="F197" s="1129"/>
      <c r="G197" s="1129"/>
      <c r="H197" s="1129"/>
      <c r="I197" s="1129"/>
      <c r="J197" s="1129"/>
      <c r="K197" s="1129"/>
      <c r="L197" s="1129"/>
    </row>
    <row r="198" spans="1:12" s="1052" customFormat="1" ht="11">
      <c r="A198" s="1053"/>
      <c r="B198" s="1129"/>
      <c r="C198" s="1129"/>
      <c r="D198" s="1129"/>
      <c r="E198" s="1129"/>
      <c r="F198" s="1129"/>
      <c r="G198" s="1129"/>
      <c r="H198" s="1129"/>
      <c r="I198" s="1129"/>
      <c r="J198" s="1129"/>
      <c r="K198" s="1129"/>
      <c r="L198" s="1129"/>
    </row>
    <row r="199" spans="1:12">
      <c r="A199" s="188"/>
      <c r="B199" s="1129" t="s">
        <v>1250</v>
      </c>
      <c r="C199" s="1129"/>
      <c r="D199" s="1129"/>
      <c r="E199" s="1129"/>
      <c r="F199" s="1129"/>
      <c r="G199" s="1129"/>
      <c r="H199" s="1129"/>
      <c r="I199" s="1129"/>
      <c r="J199" s="1129"/>
      <c r="K199" s="1129"/>
      <c r="L199" s="1129"/>
    </row>
    <row r="200" spans="1:12">
      <c r="A200" s="188"/>
      <c r="B200" s="1129"/>
      <c r="C200" s="1129"/>
      <c r="D200" s="1129"/>
      <c r="E200" s="1129"/>
      <c r="F200" s="1129"/>
      <c r="G200" s="1129"/>
      <c r="H200" s="1129"/>
      <c r="I200" s="1129"/>
      <c r="J200" s="1129"/>
      <c r="K200" s="1129"/>
      <c r="L200" s="1129"/>
    </row>
    <row r="201" spans="1:12">
      <c r="A201" s="188"/>
      <c r="B201" s="1129"/>
      <c r="C201" s="1129"/>
      <c r="D201" s="1129"/>
      <c r="E201" s="1129"/>
      <c r="F201" s="1129"/>
      <c r="G201" s="1129"/>
      <c r="H201" s="1129"/>
      <c r="I201" s="1129"/>
      <c r="J201" s="1129"/>
      <c r="K201" s="1129"/>
      <c r="L201" s="1129"/>
    </row>
    <row r="202" spans="1:12" s="298" customFormat="1" ht="9">
      <c r="A202" s="415"/>
      <c r="B202" s="1129"/>
      <c r="C202" s="1129"/>
      <c r="D202" s="1129"/>
      <c r="E202" s="1129"/>
      <c r="F202" s="1129"/>
      <c r="G202" s="1129"/>
      <c r="H202" s="1129"/>
      <c r="I202" s="1129"/>
      <c r="J202" s="1129"/>
      <c r="K202" s="1129"/>
      <c r="L202" s="1129"/>
    </row>
    <row r="203" spans="1:12">
      <c r="A203" s="188">
        <f>A194+1</f>
        <v>2</v>
      </c>
      <c r="B203" s="1126" t="s">
        <v>1634</v>
      </c>
      <c r="C203" s="1126"/>
      <c r="D203" s="1126"/>
      <c r="E203" s="1126"/>
      <c r="F203" s="1126"/>
      <c r="G203" s="1126"/>
      <c r="H203" s="1126"/>
      <c r="I203" s="1126"/>
      <c r="J203" s="1126"/>
      <c r="K203" s="1126"/>
      <c r="L203" s="1126"/>
    </row>
    <row r="204" spans="1:12">
      <c r="A204" s="188"/>
      <c r="B204" s="1126"/>
      <c r="C204" s="1126"/>
      <c r="D204" s="1126"/>
      <c r="E204" s="1126"/>
      <c r="F204" s="1126"/>
      <c r="G204" s="1126"/>
      <c r="H204" s="1126"/>
      <c r="I204" s="1126"/>
      <c r="J204" s="1126"/>
      <c r="K204" s="1126"/>
      <c r="L204" s="1126"/>
    </row>
    <row r="205" spans="1:12">
      <c r="B205" s="1126"/>
      <c r="C205" s="1126"/>
      <c r="D205" s="1126"/>
      <c r="E205" s="1126"/>
      <c r="F205" s="1126"/>
      <c r="G205" s="1126"/>
      <c r="H205" s="1126"/>
      <c r="I205" s="1126"/>
      <c r="J205" s="1126"/>
      <c r="K205" s="1126"/>
      <c r="L205" s="1126"/>
    </row>
    <row r="206" spans="1:12">
      <c r="A206" s="188">
        <v>3</v>
      </c>
      <c r="B206" s="1145" t="s">
        <v>1702</v>
      </c>
      <c r="C206" s="1145"/>
      <c r="D206" s="1145"/>
      <c r="E206" s="1145"/>
      <c r="F206" s="1145"/>
      <c r="G206" s="1145"/>
      <c r="H206" s="1145"/>
      <c r="I206" s="1145"/>
      <c r="J206" s="1145"/>
      <c r="K206" s="1145"/>
      <c r="L206" s="1145"/>
    </row>
    <row r="207" spans="1:12">
      <c r="A207" s="188">
        <v>4</v>
      </c>
      <c r="B207" s="1144" t="s">
        <v>1723</v>
      </c>
      <c r="C207" s="1144"/>
      <c r="D207" s="1144"/>
      <c r="E207" s="1144"/>
      <c r="F207" s="1144"/>
      <c r="G207" s="1144"/>
      <c r="H207" s="1144"/>
      <c r="I207" s="1144"/>
      <c r="J207" s="1144"/>
      <c r="K207" s="1144"/>
      <c r="L207" s="1144"/>
    </row>
    <row r="208" spans="1:12">
      <c r="B208" s="1144"/>
      <c r="C208" s="1144"/>
      <c r="D208" s="1144"/>
      <c r="E208" s="1144"/>
      <c r="F208" s="1144"/>
      <c r="G208" s="1144"/>
      <c r="H208" s="1144"/>
      <c r="I208" s="1144"/>
      <c r="J208" s="1144"/>
      <c r="K208" s="1144"/>
      <c r="L208" s="1144"/>
    </row>
    <row r="209" spans="1:25">
      <c r="B209" s="924"/>
      <c r="C209" s="924"/>
      <c r="D209" s="924"/>
      <c r="E209" s="924"/>
      <c r="F209" s="924"/>
      <c r="G209" s="924"/>
      <c r="H209" s="924"/>
      <c r="I209" s="924"/>
      <c r="J209" s="924"/>
    </row>
    <row r="210" spans="1:25" s="189" customFormat="1" ht="15">
      <c r="A210" s="936" t="s">
        <v>1562</v>
      </c>
      <c r="B210" s="925"/>
      <c r="C210" s="925"/>
      <c r="D210" s="925"/>
      <c r="E210" s="925"/>
      <c r="F210" s="925"/>
      <c r="G210" s="925"/>
      <c r="H210" s="925"/>
      <c r="I210" s="925"/>
      <c r="J210" s="925"/>
    </row>
    <row r="211" spans="1:25" s="939" customFormat="1" ht="8">
      <c r="A211" s="937"/>
      <c r="B211" s="938"/>
      <c r="C211" s="938"/>
      <c r="D211" s="938"/>
      <c r="E211" s="938"/>
      <c r="F211" s="938"/>
      <c r="G211" s="938"/>
      <c r="H211" s="938"/>
      <c r="I211" s="938"/>
      <c r="J211" s="938"/>
      <c r="K211" s="938"/>
    </row>
    <row r="212" spans="1:25" s="863" customFormat="1">
      <c r="A212" s="990" t="s">
        <v>1405</v>
      </c>
      <c r="B212" s="835"/>
      <c r="C212" s="835"/>
      <c r="D212" s="835"/>
      <c r="E212" s="835"/>
      <c r="F212" s="835"/>
      <c r="G212" s="872"/>
      <c r="H212" s="835"/>
      <c r="I212" s="1135" t="s">
        <v>748</v>
      </c>
      <c r="J212" s="1136"/>
      <c r="K212" s="1136"/>
      <c r="L212" s="1137"/>
      <c r="M212" s="835"/>
      <c r="N212" s="836" t="s">
        <v>749</v>
      </c>
      <c r="O212" s="835"/>
      <c r="P212" s="837" t="s">
        <v>750</v>
      </c>
      <c r="Q212" s="835"/>
      <c r="R212" s="1135" t="s">
        <v>748</v>
      </c>
      <c r="S212" s="1136"/>
      <c r="T212" s="1136"/>
      <c r="U212" s="1137"/>
      <c r="V212" s="835"/>
      <c r="W212" s="836" t="s">
        <v>749</v>
      </c>
      <c r="X212" s="835"/>
      <c r="Y212" s="837" t="s">
        <v>750</v>
      </c>
    </row>
    <row r="213" spans="1:25" s="863" customFormat="1" ht="27.75" customHeight="1">
      <c r="A213" s="855"/>
      <c r="B213" s="838" t="s">
        <v>1406</v>
      </c>
      <c r="C213" s="838"/>
      <c r="D213" s="838"/>
      <c r="E213" s="1138" t="s">
        <v>1703</v>
      </c>
      <c r="F213" s="1139"/>
      <c r="G213" s="872"/>
      <c r="H213" s="839" t="s">
        <v>1704</v>
      </c>
      <c r="I213" s="840" t="s">
        <v>844</v>
      </c>
      <c r="J213" s="840" t="s">
        <v>312</v>
      </c>
      <c r="K213" s="840" t="s">
        <v>847</v>
      </c>
      <c r="L213" s="670" t="s">
        <v>764</v>
      </c>
      <c r="M213" s="835"/>
      <c r="N213" s="670" t="s">
        <v>762</v>
      </c>
      <c r="O213" s="841"/>
      <c r="P213" s="670" t="s">
        <v>763</v>
      </c>
      <c r="Q213" s="841"/>
      <c r="R213" s="840" t="s">
        <v>844</v>
      </c>
      <c r="S213" s="840" t="s">
        <v>312</v>
      </c>
      <c r="T213" s="840" t="s">
        <v>847</v>
      </c>
      <c r="U213" s="670" t="s">
        <v>764</v>
      </c>
      <c r="V213" s="841"/>
      <c r="W213" s="670" t="s">
        <v>762</v>
      </c>
      <c r="X213" s="841"/>
      <c r="Y213" s="670" t="s">
        <v>763</v>
      </c>
    </row>
    <row r="214" spans="1:25" s="863" customFormat="1" ht="36">
      <c r="A214" s="854"/>
      <c r="B214" s="842" t="s">
        <v>1698</v>
      </c>
      <c r="C214" s="843"/>
      <c r="D214" s="844"/>
      <c r="E214" s="845" t="s">
        <v>1407</v>
      </c>
      <c r="F214" s="845" t="s">
        <v>1408</v>
      </c>
      <c r="G214" s="872"/>
      <c r="H214" s="845" t="s">
        <v>1126</v>
      </c>
      <c r="I214" s="845" t="s">
        <v>313</v>
      </c>
      <c r="J214" s="845" t="s">
        <v>770</v>
      </c>
      <c r="K214" s="845" t="s">
        <v>770</v>
      </c>
      <c r="L214" s="845" t="s">
        <v>770</v>
      </c>
      <c r="M214" s="835"/>
      <c r="N214" s="845" t="s">
        <v>770</v>
      </c>
      <c r="O214" s="835"/>
      <c r="P214" s="845" t="s">
        <v>770</v>
      </c>
      <c r="Q214" s="835"/>
      <c r="R214" s="845" t="s">
        <v>204</v>
      </c>
      <c r="S214" s="845" t="s">
        <v>767</v>
      </c>
      <c r="T214" s="845" t="s">
        <v>767</v>
      </c>
      <c r="U214" s="845" t="s">
        <v>767</v>
      </c>
      <c r="V214" s="835"/>
      <c r="W214" s="845" t="s">
        <v>767</v>
      </c>
      <c r="X214" s="835"/>
      <c r="Y214" s="845" t="s">
        <v>767</v>
      </c>
    </row>
    <row r="215" spans="1:25" s="863" customFormat="1">
      <c r="A215" s="854"/>
      <c r="B215" s="866">
        <v>2001</v>
      </c>
      <c r="C215" s="867"/>
      <c r="D215" s="868"/>
      <c r="E215" s="895">
        <v>0.05</v>
      </c>
      <c r="F215" s="846"/>
      <c r="G215" s="872"/>
      <c r="H215" s="847"/>
      <c r="I215" s="604">
        <v>0.23769999999999999</v>
      </c>
      <c r="J215" s="604">
        <v>3.4000000000000002E-4</v>
      </c>
      <c r="K215" s="604">
        <v>8.8000000000000003E-4</v>
      </c>
      <c r="L215" s="604">
        <v>0.23891999999999999</v>
      </c>
      <c r="M215" s="835"/>
      <c r="N215" s="604">
        <v>5.0450000000000002E-2</v>
      </c>
      <c r="O215" s="835"/>
      <c r="P215" s="604">
        <v>0.28937000000000002</v>
      </c>
      <c r="Q215" s="848"/>
      <c r="R215" s="849" t="str">
        <f t="shared" ref="R215:R224" si="28">IF(ISBLANK($H215),"",$H215*I215/(1-$E215*$F215))</f>
        <v/>
      </c>
      <c r="S215" s="849" t="str">
        <f t="shared" ref="S215:S224" si="29">IF(ISBLANK($H215),"",$H215*J215/(1-$E215*$F215))</f>
        <v/>
      </c>
      <c r="T215" s="849" t="str">
        <f t="shared" ref="T215:T224" si="30">IF(ISBLANK($H215),"",$H215*K215/(1-$E215*$F215))</f>
        <v/>
      </c>
      <c r="U215" s="849" t="str">
        <f t="shared" ref="U215:U224" si="31">IF(ISBLANK($H215),"",$H215*L215/(1-$E215*$F215))</f>
        <v/>
      </c>
      <c r="V215" s="835"/>
      <c r="W215" s="849" t="str">
        <f t="shared" ref="W215:W224" si="32">IF(ISBLANK($H215),"",$H215*N215/(1-$E215*$F215))</f>
        <v/>
      </c>
      <c r="X215" s="835"/>
      <c r="Y215" s="849" t="str">
        <f t="shared" ref="Y215:Y224" si="33">IF(ISBLANK($H215),"",$H215*P215/(1-$E215*$F215))</f>
        <v/>
      </c>
    </row>
    <row r="216" spans="1:25" s="863" customFormat="1">
      <c r="A216" s="854"/>
      <c r="B216" s="866">
        <f t="shared" ref="B216:B223" si="34">B215+1</f>
        <v>2002</v>
      </c>
      <c r="C216" s="867"/>
      <c r="D216" s="868"/>
      <c r="E216" s="895">
        <v>0.05</v>
      </c>
      <c r="F216" s="846"/>
      <c r="G216" s="872"/>
      <c r="H216" s="847"/>
      <c r="I216" s="604">
        <v>0.22969999999999999</v>
      </c>
      <c r="J216" s="604">
        <v>3.5E-4</v>
      </c>
      <c r="K216" s="604">
        <v>8.0000000000000004E-4</v>
      </c>
      <c r="L216" s="604">
        <v>0.23085</v>
      </c>
      <c r="M216" s="835"/>
      <c r="N216" s="604">
        <v>5.1869999999999999E-2</v>
      </c>
      <c r="O216" s="835"/>
      <c r="P216" s="604">
        <v>0.28271999999999997</v>
      </c>
      <c r="Q216" s="848"/>
      <c r="R216" s="849" t="str">
        <f t="shared" si="28"/>
        <v/>
      </c>
      <c r="S216" s="849" t="str">
        <f t="shared" si="29"/>
        <v/>
      </c>
      <c r="T216" s="849" t="str">
        <f t="shared" si="30"/>
        <v/>
      </c>
      <c r="U216" s="849" t="str">
        <f t="shared" si="31"/>
        <v/>
      </c>
      <c r="V216" s="835"/>
      <c r="W216" s="849" t="str">
        <f t="shared" si="32"/>
        <v/>
      </c>
      <c r="X216" s="835"/>
      <c r="Y216" s="849" t="str">
        <f t="shared" si="33"/>
        <v/>
      </c>
    </row>
    <row r="217" spans="1:25" s="863" customFormat="1">
      <c r="A217" s="854"/>
      <c r="B217" s="866">
        <f t="shared" si="34"/>
        <v>2003</v>
      </c>
      <c r="C217" s="867"/>
      <c r="D217" s="868"/>
      <c r="E217" s="895">
        <v>0.05</v>
      </c>
      <c r="F217" s="846"/>
      <c r="G217" s="872"/>
      <c r="H217" s="847"/>
      <c r="I217" s="604">
        <v>0.23393</v>
      </c>
      <c r="J217" s="604">
        <v>3.5E-4</v>
      </c>
      <c r="K217" s="604">
        <v>7.2999999999999996E-4</v>
      </c>
      <c r="L217" s="604">
        <v>0.23501</v>
      </c>
      <c r="M217" s="835"/>
      <c r="N217" s="604">
        <v>5.1360000000000003E-2</v>
      </c>
      <c r="O217" s="835"/>
      <c r="P217" s="604">
        <v>0.28637000000000001</v>
      </c>
      <c r="Q217" s="848"/>
      <c r="R217" s="849" t="str">
        <f t="shared" si="28"/>
        <v/>
      </c>
      <c r="S217" s="849" t="str">
        <f t="shared" si="29"/>
        <v/>
      </c>
      <c r="T217" s="849" t="str">
        <f t="shared" si="30"/>
        <v/>
      </c>
      <c r="U217" s="849" t="str">
        <f t="shared" si="31"/>
        <v/>
      </c>
      <c r="V217" s="835"/>
      <c r="W217" s="849" t="str">
        <f t="shared" si="32"/>
        <v/>
      </c>
      <c r="X217" s="835"/>
      <c r="Y217" s="849" t="str">
        <f t="shared" si="33"/>
        <v/>
      </c>
    </row>
    <row r="218" spans="1:25" s="863" customFormat="1">
      <c r="A218" s="854"/>
      <c r="B218" s="866">
        <f t="shared" si="34"/>
        <v>2004</v>
      </c>
      <c r="C218" s="867"/>
      <c r="D218" s="868"/>
      <c r="E218" s="895">
        <v>0.05</v>
      </c>
      <c r="F218" s="846"/>
      <c r="G218" s="872"/>
      <c r="H218" s="847"/>
      <c r="I218" s="604">
        <v>0.22750000000000001</v>
      </c>
      <c r="J218" s="604">
        <v>3.5E-4</v>
      </c>
      <c r="K218" s="604">
        <v>8.9999999999999998E-4</v>
      </c>
      <c r="L218" s="604">
        <v>0.22875000000000001</v>
      </c>
      <c r="M218" s="835"/>
      <c r="N218" s="604">
        <v>5.0729999999999997E-2</v>
      </c>
      <c r="O218" s="835"/>
      <c r="P218" s="604">
        <v>0.27948000000000001</v>
      </c>
      <c r="Q218" s="848"/>
      <c r="R218" s="849" t="str">
        <f t="shared" si="28"/>
        <v/>
      </c>
      <c r="S218" s="849" t="str">
        <f t="shared" si="29"/>
        <v/>
      </c>
      <c r="T218" s="849" t="str">
        <f t="shared" si="30"/>
        <v/>
      </c>
      <c r="U218" s="849" t="str">
        <f t="shared" si="31"/>
        <v/>
      </c>
      <c r="V218" s="835"/>
      <c r="W218" s="849" t="str">
        <f t="shared" si="32"/>
        <v/>
      </c>
      <c r="X218" s="835"/>
      <c r="Y218" s="849" t="str">
        <f t="shared" si="33"/>
        <v/>
      </c>
    </row>
    <row r="219" spans="1:25" s="863" customFormat="1">
      <c r="A219" s="854"/>
      <c r="B219" s="866">
        <f t="shared" si="34"/>
        <v>2005</v>
      </c>
      <c r="C219" s="867"/>
      <c r="D219" s="868"/>
      <c r="E219" s="895">
        <v>0.05</v>
      </c>
      <c r="F219" s="846"/>
      <c r="G219" s="872"/>
      <c r="H219" s="847"/>
      <c r="I219" s="604">
        <v>0.22105</v>
      </c>
      <c r="J219" s="604">
        <v>3.6000000000000002E-4</v>
      </c>
      <c r="K219" s="604">
        <v>7.3999999999999999E-4</v>
      </c>
      <c r="L219" s="604">
        <v>0.22214999999999999</v>
      </c>
      <c r="M219" s="835"/>
      <c r="N219" s="604">
        <v>5.0270000000000002E-2</v>
      </c>
      <c r="O219" s="835"/>
      <c r="P219" s="604">
        <v>0.27242</v>
      </c>
      <c r="Q219" s="848"/>
      <c r="R219" s="849" t="str">
        <f t="shared" si="28"/>
        <v/>
      </c>
      <c r="S219" s="849" t="str">
        <f t="shared" si="29"/>
        <v/>
      </c>
      <c r="T219" s="849" t="str">
        <f t="shared" si="30"/>
        <v/>
      </c>
      <c r="U219" s="849" t="str">
        <f t="shared" si="31"/>
        <v/>
      </c>
      <c r="V219" s="835"/>
      <c r="W219" s="849" t="str">
        <f t="shared" si="32"/>
        <v/>
      </c>
      <c r="X219" s="835"/>
      <c r="Y219" s="849" t="str">
        <f t="shared" si="33"/>
        <v/>
      </c>
    </row>
    <row r="220" spans="1:25" s="863" customFormat="1">
      <c r="A220" s="854"/>
      <c r="B220" s="866">
        <f t="shared" si="34"/>
        <v>2006</v>
      </c>
      <c r="C220" s="867"/>
      <c r="D220" s="868"/>
      <c r="E220" s="895">
        <v>0.05</v>
      </c>
      <c r="F220" s="846"/>
      <c r="G220" s="872"/>
      <c r="H220" s="847"/>
      <c r="I220" s="604">
        <v>0.23072000000000001</v>
      </c>
      <c r="J220" s="604">
        <v>3.8999999999999999E-4</v>
      </c>
      <c r="K220" s="604">
        <v>7.1000000000000002E-4</v>
      </c>
      <c r="L220" s="604">
        <v>0.23183000000000001</v>
      </c>
      <c r="M220" s="835"/>
      <c r="N220" s="604">
        <v>5.0139999999999997E-2</v>
      </c>
      <c r="O220" s="835"/>
      <c r="P220" s="604">
        <v>0.28197</v>
      </c>
      <c r="Q220" s="848"/>
      <c r="R220" s="849" t="str">
        <f t="shared" si="28"/>
        <v/>
      </c>
      <c r="S220" s="849" t="str">
        <f t="shared" si="29"/>
        <v/>
      </c>
      <c r="T220" s="849" t="str">
        <f t="shared" si="30"/>
        <v/>
      </c>
      <c r="U220" s="849" t="str">
        <f t="shared" si="31"/>
        <v/>
      </c>
      <c r="V220" s="835"/>
      <c r="W220" s="849" t="str">
        <f t="shared" si="32"/>
        <v/>
      </c>
      <c r="X220" s="835"/>
      <c r="Y220" s="849" t="str">
        <f t="shared" si="33"/>
        <v/>
      </c>
    </row>
    <row r="221" spans="1:25" s="863" customFormat="1">
      <c r="A221" s="854"/>
      <c r="B221" s="866">
        <f t="shared" si="34"/>
        <v>2007</v>
      </c>
      <c r="C221" s="867"/>
      <c r="D221" s="868"/>
      <c r="E221" s="895">
        <v>0.05</v>
      </c>
      <c r="F221" s="846"/>
      <c r="G221" s="872"/>
      <c r="H221" s="847"/>
      <c r="I221" s="604">
        <v>0.23118</v>
      </c>
      <c r="J221" s="604">
        <v>4.0000000000000002E-4</v>
      </c>
      <c r="K221" s="604">
        <v>6.6E-4</v>
      </c>
      <c r="L221" s="604">
        <v>0.23224</v>
      </c>
      <c r="M221" s="835"/>
      <c r="N221" s="604">
        <v>5.0650000000000001E-2</v>
      </c>
      <c r="O221" s="835"/>
      <c r="P221" s="604">
        <v>0.28288999999999997</v>
      </c>
      <c r="Q221" s="848"/>
      <c r="R221" s="849" t="str">
        <f t="shared" si="28"/>
        <v/>
      </c>
      <c r="S221" s="849" t="str">
        <f t="shared" si="29"/>
        <v/>
      </c>
      <c r="T221" s="849" t="str">
        <f t="shared" si="30"/>
        <v/>
      </c>
      <c r="U221" s="849" t="str">
        <f t="shared" si="31"/>
        <v/>
      </c>
      <c r="V221" s="835"/>
      <c r="W221" s="849" t="str">
        <f t="shared" si="32"/>
        <v/>
      </c>
      <c r="X221" s="835"/>
      <c r="Y221" s="849" t="str">
        <f t="shared" si="33"/>
        <v/>
      </c>
    </row>
    <row r="222" spans="1:25" s="863" customFormat="1">
      <c r="A222" s="854"/>
      <c r="B222" s="866">
        <f t="shared" si="34"/>
        <v>2008</v>
      </c>
      <c r="C222" s="867"/>
      <c r="D222" s="868"/>
      <c r="E222" s="895">
        <v>0.05</v>
      </c>
      <c r="F222" s="846"/>
      <c r="G222" s="872"/>
      <c r="H222" s="847"/>
      <c r="I222" s="604">
        <v>0.22441</v>
      </c>
      <c r="J222" s="604">
        <v>5.0000000000000001E-4</v>
      </c>
      <c r="K222" s="604">
        <v>6.7000000000000002E-4</v>
      </c>
      <c r="L222" s="604">
        <v>0.22558</v>
      </c>
      <c r="M222" s="835"/>
      <c r="N222" s="604">
        <v>5.015E-2</v>
      </c>
      <c r="O222" s="835"/>
      <c r="P222" s="604">
        <v>0.27573000000000003</v>
      </c>
      <c r="Q222" s="848"/>
      <c r="R222" s="849" t="str">
        <f t="shared" si="28"/>
        <v/>
      </c>
      <c r="S222" s="849" t="str">
        <f t="shared" si="29"/>
        <v/>
      </c>
      <c r="T222" s="849" t="str">
        <f t="shared" si="30"/>
        <v/>
      </c>
      <c r="U222" s="849" t="str">
        <f t="shared" si="31"/>
        <v/>
      </c>
      <c r="V222" s="835"/>
      <c r="W222" s="849" t="str">
        <f t="shared" si="32"/>
        <v/>
      </c>
      <c r="X222" s="835"/>
      <c r="Y222" s="849" t="str">
        <f t="shared" si="33"/>
        <v/>
      </c>
    </row>
    <row r="223" spans="1:25" s="863" customFormat="1">
      <c r="A223" s="854"/>
      <c r="B223" s="866">
        <f t="shared" si="34"/>
        <v>2009</v>
      </c>
      <c r="C223" s="867"/>
      <c r="D223" s="868"/>
      <c r="E223" s="895">
        <v>0.05</v>
      </c>
      <c r="F223" s="846"/>
      <c r="G223" s="872"/>
      <c r="H223" s="847"/>
      <c r="I223" s="604">
        <v>0.22195999999999999</v>
      </c>
      <c r="J223" s="604">
        <v>5.8E-4</v>
      </c>
      <c r="K223" s="604">
        <v>7.1000000000000002E-4</v>
      </c>
      <c r="L223" s="604">
        <v>0.22325</v>
      </c>
      <c r="M223" s="835"/>
      <c r="N223" s="604">
        <v>4.9979999999999997E-2</v>
      </c>
      <c r="O223" s="835"/>
      <c r="P223" s="604">
        <v>0.27322999999999997</v>
      </c>
      <c r="Q223" s="848"/>
      <c r="R223" s="849" t="str">
        <f t="shared" si="28"/>
        <v/>
      </c>
      <c r="S223" s="849" t="str">
        <f t="shared" si="29"/>
        <v/>
      </c>
      <c r="T223" s="849" t="str">
        <f t="shared" si="30"/>
        <v/>
      </c>
      <c r="U223" s="849" t="str">
        <f t="shared" si="31"/>
        <v/>
      </c>
      <c r="V223" s="835"/>
      <c r="W223" s="849" t="str">
        <f t="shared" si="32"/>
        <v/>
      </c>
      <c r="X223" s="835"/>
      <c r="Y223" s="849" t="str">
        <f t="shared" si="33"/>
        <v/>
      </c>
    </row>
    <row r="224" spans="1:25" s="863" customFormat="1">
      <c r="A224" s="854"/>
      <c r="B224" s="866">
        <v>2010</v>
      </c>
      <c r="C224" s="867"/>
      <c r="D224" s="868"/>
      <c r="E224" s="895">
        <v>0.05</v>
      </c>
      <c r="F224" s="846"/>
      <c r="G224" s="872"/>
      <c r="H224" s="847"/>
      <c r="I224" s="604">
        <v>0.21859000000000001</v>
      </c>
      <c r="J224" s="604">
        <v>6.4000000000000005E-4</v>
      </c>
      <c r="K224" s="604">
        <v>8.1999999999999998E-4</v>
      </c>
      <c r="L224" s="604">
        <v>0.22005</v>
      </c>
      <c r="M224" s="835"/>
      <c r="N224" s="604">
        <v>4.9880000000000001E-2</v>
      </c>
      <c r="O224" s="835"/>
      <c r="P224" s="604">
        <v>0.26993</v>
      </c>
      <c r="Q224" s="848"/>
      <c r="R224" s="849" t="str">
        <f t="shared" si="28"/>
        <v/>
      </c>
      <c r="S224" s="849" t="str">
        <f t="shared" si="29"/>
        <v/>
      </c>
      <c r="T224" s="849" t="str">
        <f t="shared" si="30"/>
        <v/>
      </c>
      <c r="U224" s="849" t="str">
        <f t="shared" si="31"/>
        <v/>
      </c>
      <c r="V224" s="835"/>
      <c r="W224" s="849" t="str">
        <f t="shared" si="32"/>
        <v/>
      </c>
      <c r="X224" s="835"/>
      <c r="Y224" s="849" t="str">
        <f t="shared" si="33"/>
        <v/>
      </c>
    </row>
    <row r="225" spans="1:25" s="863" customFormat="1">
      <c r="A225" s="854"/>
      <c r="B225" s="869" t="s">
        <v>222</v>
      </c>
      <c r="C225" s="870"/>
      <c r="D225" s="871"/>
      <c r="E225" s="850"/>
      <c r="F225" s="850"/>
      <c r="G225" s="872"/>
      <c r="H225" s="851"/>
      <c r="I225" s="850"/>
      <c r="J225" s="850"/>
      <c r="K225" s="850"/>
      <c r="L225" s="850"/>
      <c r="M225" s="835"/>
      <c r="N225" s="850"/>
      <c r="O225" s="835"/>
      <c r="P225" s="850"/>
      <c r="Q225" s="835"/>
      <c r="R225" s="852">
        <f>SUM(R215:R224)</f>
        <v>0</v>
      </c>
      <c r="S225" s="852">
        <f t="shared" ref="S225:Y225" si="35">SUM(S215:S224)</f>
        <v>0</v>
      </c>
      <c r="T225" s="852">
        <f t="shared" si="35"/>
        <v>0</v>
      </c>
      <c r="U225" s="852">
        <f t="shared" si="35"/>
        <v>0</v>
      </c>
      <c r="V225" s="835"/>
      <c r="W225" s="852">
        <f t="shared" si="35"/>
        <v>0</v>
      </c>
      <c r="X225" s="835"/>
      <c r="Y225" s="852">
        <f t="shared" si="35"/>
        <v>0</v>
      </c>
    </row>
    <row r="226" spans="1:25" s="863" customFormat="1">
      <c r="A226" s="834"/>
      <c r="B226" s="861"/>
      <c r="C226" s="862"/>
      <c r="D226" s="862"/>
      <c r="E226" s="862"/>
      <c r="F226" s="862"/>
      <c r="I226" s="862"/>
      <c r="J226" s="862"/>
      <c r="K226" s="862"/>
      <c r="L226" s="862"/>
      <c r="N226" s="862"/>
      <c r="P226" s="862"/>
      <c r="R226" s="864"/>
      <c r="S226" s="864"/>
      <c r="T226" s="864"/>
      <c r="U226" s="864"/>
      <c r="W226" s="864"/>
      <c r="Y226" s="864"/>
    </row>
    <row r="227" spans="1:25" s="863" customFormat="1">
      <c r="A227" s="398" t="s">
        <v>812</v>
      </c>
      <c r="B227" s="861"/>
      <c r="C227" s="862"/>
      <c r="D227" s="862"/>
      <c r="E227" s="862"/>
      <c r="F227" s="862"/>
      <c r="I227" s="862"/>
      <c r="J227" s="862"/>
      <c r="K227" s="862"/>
      <c r="L227" s="862"/>
      <c r="N227" s="862"/>
      <c r="P227" s="862"/>
      <c r="R227" s="864"/>
      <c r="S227" s="864"/>
      <c r="T227" s="864"/>
      <c r="U227" s="864"/>
      <c r="W227" s="864"/>
      <c r="Y227" s="864"/>
    </row>
    <row r="228" spans="1:25" s="865" customFormat="1">
      <c r="A228" s="157"/>
      <c r="B228" s="1059" t="s">
        <v>1409</v>
      </c>
      <c r="C228" s="1059"/>
      <c r="D228" s="1059"/>
      <c r="E228" s="1059"/>
      <c r="F228" s="1059"/>
      <c r="G228" s="1059"/>
      <c r="H228" s="1059"/>
      <c r="I228" s="1059"/>
      <c r="J228" s="1059"/>
      <c r="K228" s="1059"/>
    </row>
    <row r="229" spans="1:25" s="863" customFormat="1">
      <c r="A229" s="398"/>
      <c r="B229" s="1059"/>
      <c r="C229" s="1059"/>
      <c r="D229" s="1059"/>
      <c r="E229" s="1059"/>
      <c r="F229" s="1059"/>
      <c r="G229" s="1059"/>
      <c r="H229" s="1059"/>
      <c r="I229" s="1059"/>
      <c r="J229" s="1059"/>
      <c r="K229" s="1059"/>
      <c r="L229" s="862"/>
      <c r="N229" s="862"/>
      <c r="P229" s="862"/>
      <c r="R229" s="864"/>
      <c r="S229" s="864"/>
      <c r="T229" s="864"/>
      <c r="U229" s="864"/>
      <c r="W229" s="864"/>
      <c r="Y229" s="864"/>
    </row>
    <row r="230" spans="1:25" s="863" customFormat="1">
      <c r="A230" s="735" t="s">
        <v>266</v>
      </c>
      <c r="B230" s="861"/>
      <c r="C230" s="862"/>
      <c r="D230" s="862"/>
      <c r="E230" s="862"/>
      <c r="F230" s="862"/>
      <c r="I230" s="862"/>
      <c r="J230" s="862"/>
      <c r="K230" s="862"/>
      <c r="L230" s="862"/>
      <c r="N230" s="862"/>
      <c r="P230" s="862"/>
      <c r="R230" s="864"/>
      <c r="S230" s="864"/>
      <c r="T230" s="864"/>
      <c r="U230" s="864"/>
      <c r="W230" s="864"/>
      <c r="Y230" s="864"/>
    </row>
    <row r="231" spans="1:25">
      <c r="A231" s="853">
        <v>5</v>
      </c>
      <c r="B231" s="1140" t="s">
        <v>1726</v>
      </c>
      <c r="C231" s="1140"/>
      <c r="D231" s="1140"/>
      <c r="E231" s="1140"/>
      <c r="F231" s="1140"/>
      <c r="G231" s="1140"/>
      <c r="H231" s="1140"/>
      <c r="I231" s="1140"/>
      <c r="J231" s="1140"/>
      <c r="K231" s="1140"/>
    </row>
    <row r="232" spans="1:25">
      <c r="A232" s="853"/>
      <c r="B232" s="1140"/>
      <c r="C232" s="1140"/>
      <c r="D232" s="1140"/>
      <c r="E232" s="1140"/>
      <c r="F232" s="1140"/>
      <c r="G232" s="1140"/>
      <c r="H232" s="1140"/>
      <c r="I232" s="1140"/>
      <c r="J232" s="1140"/>
      <c r="K232" s="1140"/>
    </row>
    <row r="233" spans="1:25">
      <c r="A233" s="853"/>
      <c r="B233" s="1140"/>
      <c r="C233" s="1140"/>
      <c r="D233" s="1140"/>
      <c r="E233" s="1140"/>
      <c r="F233" s="1140"/>
      <c r="G233" s="1140"/>
      <c r="H233" s="1140"/>
      <c r="I233" s="1140"/>
      <c r="J233" s="1140"/>
      <c r="K233" s="1140"/>
    </row>
    <row r="234" spans="1:25">
      <c r="A234" s="853"/>
      <c r="B234" s="1140"/>
      <c r="C234" s="1140"/>
      <c r="D234" s="1140"/>
      <c r="E234" s="1140"/>
      <c r="F234" s="1140"/>
      <c r="G234" s="1140"/>
      <c r="H234" s="1140"/>
      <c r="I234" s="1140"/>
      <c r="J234" s="1140"/>
      <c r="K234" s="1140"/>
    </row>
    <row r="235" spans="1:25" s="298" customFormat="1" ht="9">
      <c r="A235" s="1051"/>
      <c r="B235" s="1140"/>
      <c r="C235" s="1140"/>
      <c r="D235" s="1140"/>
      <c r="E235" s="1140"/>
      <c r="F235" s="1140"/>
      <c r="G235" s="1140"/>
      <c r="H235" s="1140"/>
      <c r="I235" s="1140"/>
      <c r="J235" s="1140"/>
      <c r="K235" s="1140"/>
    </row>
    <row r="236" spans="1:25">
      <c r="A236" s="853">
        <v>6</v>
      </c>
      <c r="B236" s="1140" t="s">
        <v>1479</v>
      </c>
      <c r="C236" s="1140"/>
      <c r="D236" s="1140"/>
      <c r="E236" s="1140"/>
      <c r="F236" s="1140"/>
      <c r="G236" s="1140"/>
      <c r="H236" s="1140"/>
      <c r="I236" s="1140"/>
      <c r="J236" s="1140"/>
      <c r="K236" s="1140"/>
    </row>
    <row r="237" spans="1:25">
      <c r="A237" s="853"/>
      <c r="B237" s="1140"/>
      <c r="C237" s="1140"/>
      <c r="D237" s="1140"/>
      <c r="E237" s="1140"/>
      <c r="F237" s="1140"/>
      <c r="G237" s="1140"/>
      <c r="H237" s="1140"/>
      <c r="I237" s="1140"/>
      <c r="J237" s="1140"/>
      <c r="K237" s="1140"/>
    </row>
    <row r="238" spans="1:25">
      <c r="B238" s="1140"/>
      <c r="C238" s="1140"/>
      <c r="D238" s="1140"/>
      <c r="E238" s="1140"/>
      <c r="F238" s="1140"/>
      <c r="G238" s="1140"/>
      <c r="H238" s="1140"/>
      <c r="I238" s="1140"/>
      <c r="J238" s="1140"/>
      <c r="K238" s="1140"/>
    </row>
    <row r="239" spans="1:25">
      <c r="B239" s="1140" t="s">
        <v>1692</v>
      </c>
      <c r="C239" s="1140"/>
      <c r="D239" s="1140"/>
      <c r="E239" s="1140"/>
      <c r="F239" s="1140"/>
      <c r="G239" s="1140"/>
      <c r="H239" s="1140"/>
      <c r="I239" s="1140"/>
      <c r="J239" s="1140"/>
      <c r="K239" s="1140"/>
    </row>
    <row r="240" spans="1:25">
      <c r="B240" s="1140"/>
      <c r="C240" s="1140"/>
      <c r="D240" s="1140"/>
      <c r="E240" s="1140"/>
      <c r="F240" s="1140"/>
      <c r="G240" s="1140"/>
      <c r="H240" s="1140"/>
      <c r="I240" s="1140"/>
      <c r="J240" s="1140"/>
      <c r="K240" s="1140"/>
    </row>
    <row r="241" spans="2:11">
      <c r="B241" s="1140"/>
      <c r="C241" s="1140"/>
      <c r="D241" s="1140"/>
      <c r="E241" s="1140"/>
      <c r="F241" s="1140"/>
      <c r="G241" s="1140"/>
      <c r="H241" s="1140"/>
      <c r="I241" s="1140"/>
      <c r="J241" s="1140"/>
      <c r="K241" s="1140"/>
    </row>
    <row r="242" spans="2:11">
      <c r="B242" s="1140"/>
      <c r="C242" s="1140"/>
      <c r="D242" s="1140"/>
      <c r="E242" s="1140"/>
      <c r="F242" s="1140"/>
      <c r="G242" s="1140"/>
      <c r="H242" s="1140"/>
      <c r="I242" s="1140"/>
      <c r="J242" s="1140"/>
      <c r="K242" s="1140"/>
    </row>
    <row r="243" spans="2:11">
      <c r="B243" s="1140"/>
      <c r="C243" s="1140"/>
      <c r="D243" s="1140"/>
      <c r="E243" s="1140"/>
      <c r="F243" s="1140"/>
      <c r="G243" s="1140"/>
      <c r="H243" s="1140"/>
      <c r="I243" s="1140"/>
      <c r="J243" s="1140"/>
      <c r="K243" s="1140"/>
    </row>
    <row r="244" spans="2:11" s="860" customFormat="1" ht="8">
      <c r="B244" s="1140"/>
      <c r="C244" s="1140"/>
      <c r="D244" s="1140"/>
      <c r="E244" s="1140"/>
      <c r="F244" s="1140"/>
      <c r="G244" s="1140"/>
      <c r="H244" s="1140"/>
      <c r="I244" s="1140"/>
      <c r="J244" s="1140"/>
      <c r="K244" s="1140"/>
    </row>
    <row r="245" spans="2:11">
      <c r="C245" s="482"/>
      <c r="D245" s="482"/>
      <c r="E245" s="482"/>
      <c r="F245" s="482"/>
    </row>
    <row r="246" spans="2:11">
      <c r="C246" s="482"/>
      <c r="D246" s="482"/>
      <c r="E246" s="482"/>
      <c r="F246" s="482"/>
    </row>
    <row r="247" spans="2:11">
      <c r="C247" s="482"/>
      <c r="D247" s="482"/>
      <c r="E247" s="482"/>
      <c r="F247" s="482"/>
    </row>
    <row r="248" spans="2:11">
      <c r="C248" s="482"/>
      <c r="D248" s="482"/>
      <c r="E248" s="482"/>
      <c r="F248" s="482"/>
    </row>
    <row r="249" spans="2:11">
      <c r="C249" s="482"/>
      <c r="D249" s="482"/>
      <c r="E249" s="482"/>
      <c r="F249" s="482"/>
    </row>
    <row r="250" spans="2:11">
      <c r="C250" s="482"/>
      <c r="D250" s="482"/>
      <c r="E250" s="482"/>
      <c r="F250" s="482"/>
    </row>
    <row r="251" spans="2:11">
      <c r="C251" s="482"/>
      <c r="D251" s="482"/>
      <c r="E251" s="482"/>
      <c r="F251" s="482"/>
    </row>
    <row r="252" spans="2:11">
      <c r="C252" s="482"/>
      <c r="D252" s="482"/>
      <c r="E252" s="482"/>
      <c r="F252" s="482"/>
    </row>
    <row r="253" spans="2:11">
      <c r="C253" s="482"/>
      <c r="D253" s="482"/>
      <c r="E253" s="482"/>
      <c r="F253" s="482"/>
    </row>
    <row r="254" spans="2:11">
      <c r="C254" s="482"/>
      <c r="D254" s="482"/>
      <c r="E254" s="482"/>
      <c r="F254" s="482"/>
    </row>
    <row r="255" spans="2:11">
      <c r="C255" s="482"/>
      <c r="D255" s="482"/>
      <c r="E255" s="482"/>
      <c r="F255" s="482"/>
    </row>
    <row r="256" spans="2:11">
      <c r="C256" s="482"/>
      <c r="D256" s="482"/>
      <c r="E256" s="482"/>
      <c r="F256" s="482"/>
    </row>
    <row r="257" spans="3:6">
      <c r="C257" s="482"/>
      <c r="D257" s="482"/>
      <c r="E257" s="482"/>
      <c r="F257" s="482"/>
    </row>
    <row r="258" spans="3:6">
      <c r="F258" s="482"/>
    </row>
    <row r="259" spans="3:6">
      <c r="F259" s="482"/>
    </row>
    <row r="260" spans="3:6">
      <c r="F260" s="482"/>
    </row>
    <row r="261" spans="3:6">
      <c r="F261" s="482"/>
    </row>
    <row r="262" spans="3:6">
      <c r="F262" s="482"/>
    </row>
  </sheetData>
  <sheetProtection password="DD98" sheet="1" objects="1" scenarios="1"/>
  <mergeCells count="51">
    <mergeCell ref="B79:L82"/>
    <mergeCell ref="B86:L86"/>
    <mergeCell ref="AC162:AC163"/>
    <mergeCell ref="AA134:AA135"/>
    <mergeCell ref="AA162:AA163"/>
    <mergeCell ref="B63:J63"/>
    <mergeCell ref="AC106:AC107"/>
    <mergeCell ref="AC134:AC135"/>
    <mergeCell ref="I133:L133"/>
    <mergeCell ref="R161:U161"/>
    <mergeCell ref="AA106:AA107"/>
    <mergeCell ref="I161:L161"/>
    <mergeCell ref="B228:K229"/>
    <mergeCell ref="B231:K235"/>
    <mergeCell ref="B236:K238"/>
    <mergeCell ref="B239:K244"/>
    <mergeCell ref="I105:L105"/>
    <mergeCell ref="B192:J192"/>
    <mergeCell ref="B207:L208"/>
    <mergeCell ref="B206:L206"/>
    <mergeCell ref="B199:L202"/>
    <mergeCell ref="B203:L205"/>
    <mergeCell ref="B32:K32"/>
    <mergeCell ref="B28:K28"/>
    <mergeCell ref="B30:K30"/>
    <mergeCell ref="R212:U212"/>
    <mergeCell ref="E213:F213"/>
    <mergeCell ref="I212:L212"/>
    <mergeCell ref="B66:L68"/>
    <mergeCell ref="R105:U105"/>
    <mergeCell ref="R133:U133"/>
    <mergeCell ref="B72:L75"/>
    <mergeCell ref="B36:L37"/>
    <mergeCell ref="B39:L41"/>
    <mergeCell ref="B43:L43"/>
    <mergeCell ref="B48:L53"/>
    <mergeCell ref="B55:L58"/>
    <mergeCell ref="B60:L62"/>
    <mergeCell ref="B7:L10"/>
    <mergeCell ref="B12:L12"/>
    <mergeCell ref="B14:L14"/>
    <mergeCell ref="B18:L19"/>
    <mergeCell ref="B22:L25"/>
    <mergeCell ref="B26:L26"/>
    <mergeCell ref="B91:L93"/>
    <mergeCell ref="B97:L98"/>
    <mergeCell ref="B100:L101"/>
    <mergeCell ref="B189:L190"/>
    <mergeCell ref="B194:L198"/>
    <mergeCell ref="B191:K191"/>
    <mergeCell ref="B193:K193"/>
  </mergeCells>
  <phoneticPr fontId="0" type="noConversion"/>
  <hyperlinks>
    <hyperlink ref="B97:J98" display="For further explanation on how these emission factors have been derived, please refer to the GHG conversion factor methodology paper available here: http://www.defra.gov.uk/environment/economy/business-efficiency/reporting/"/>
    <hyperlink ref="B79:K79" r:id="rId1" display="http://www.defra.gov.uk/environment/economy/business-efficiency/reporting/"/>
    <hyperlink ref="B203:K205" r:id="rId2" display="Organisations should only use the 'Renewables' factor for reporting emissions from electricity generated from owned or controlled renewable sources backed by Renewable Energy Guarantee of Origin (REGOs) certificates. Please refer to Annex G of the Defra G"/>
    <hyperlink ref="B72:J75" display="If you generate electricity from 'owned or controlled' renewable sources backed by Renewable Energy Guarantee of Origin (REGOs) within the UK, you should account for these emissions using the 'Renewables' factor. Please see Annex G in Defra's Guidance on "/>
    <hyperlink ref="B189:J189" display="Based on UK Greenhouse Gas Inventory for 2010 (AEA, 2012) (available at http://naei.defra.gov.uk) according to the amount of CO2, CH4 and N2O emitted from major power stations per unit of electricity consumed from the DECC's Digest of UK Energy Statistics"/>
    <hyperlink ref="B63" r:id="rId3"/>
    <hyperlink ref="B191:J191" display="2011, Table 5.6, available at: http://www.decc.gov.uk/en/content/cms/statistics/publications/dukes/dukes.aspx "/>
    <hyperlink ref="B191:D191" display="2011, Table 5.6, available at: http://www.decc.gov.uk/en/content/cms/statistics/publications/dukes/dukes.aspx "/>
    <hyperlink ref="B189:J190" display="Based on UK Greenhouse Gas Inventory for 2010 (AEA, 2012) (available at http://naei.defra.gov.uk) according to the amount of CO2, CH4 and N2O emitted from major power stations per unit of electricity consumed from the DECC's Digest of UK Energy Statistics"/>
    <hyperlink ref="B191" r:id="rId4"/>
    <hyperlink ref="B72:K75" r:id="rId5" display="http://www.defra.gov.uk/environment/economy/business-efficiency/reporting/"/>
    <hyperlink ref="B97:K98" r:id="rId6" display="For further explanation on how these emission factors have been derived, please refer to the GHG conversion factor methodology paper available here: http://www.defra.gov.uk/environment/economy/business-efficiency/reporting/"/>
    <hyperlink ref="B189:K190" r:id="rId7" display="Based on UK Greenhouse Gas Inventory for 2010 (AEA, 2012) (available at http://naei.defra.gov.uk) according to the amount of CO2, CH4 and N2O emitted from major power stations per unit of electricity consumed from the DECC's Digest of UK Energy Statistics"/>
  </hyperlinks>
  <pageMargins left="0.74803149606299213" right="0.74803149606299213" top="0.98425196850393704" bottom="0.78740157480314965" header="0.51181102362204722" footer="0.51181102362204722"/>
  <pageSetup paperSize="9" scale="45" fitToHeight="4" orientation="landscape"/>
  <headerFooter>
    <oddHeader>&amp;C2012 Guidelines to Defra / DECC's GHG Conversion Factors for Company Reporting</oddHeader>
    <oddFooter>Page &amp;P of &amp;N</oddFooter>
  </headerFooter>
  <rowBreaks count="2" manualBreakCount="2">
    <brk id="76" max="28" man="1"/>
    <brk id="132" max="28" man="1"/>
  </row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I82"/>
  <sheetViews>
    <sheetView showGridLines="0" showRowColHeaders="0" workbookViewId="0">
      <pane ySplit="3" topLeftCell="A55" activePane="bottomLeft" state="frozen"/>
      <selection pane="bottomLeft" activeCell="A4" sqref="A4"/>
    </sheetView>
  </sheetViews>
  <sheetFormatPr baseColWidth="10" defaultColWidth="9.1640625" defaultRowHeight="12" x14ac:dyDescent="0"/>
  <cols>
    <col min="1" max="1" width="11.6640625" style="8" customWidth="1"/>
    <col min="2" max="2" width="9.1640625" style="8"/>
    <col min="3" max="3" width="30.6640625" style="8" customWidth="1"/>
    <col min="4" max="9" width="5" style="8" customWidth="1"/>
    <col min="10" max="16384" width="9.1640625" style="8"/>
  </cols>
  <sheetData>
    <row r="1" spans="1:9" ht="15">
      <c r="A1" s="27" t="s">
        <v>798</v>
      </c>
    </row>
    <row r="2" spans="1:9">
      <c r="A2" s="36" t="s">
        <v>811</v>
      </c>
      <c r="B2" s="35">
        <v>39975</v>
      </c>
    </row>
    <row r="3" spans="1:9" s="33" customFormat="1" ht="9">
      <c r="E3" s="34"/>
    </row>
    <row r="4" spans="1:9" s="33" customFormat="1">
      <c r="B4" s="1090" t="s">
        <v>500</v>
      </c>
      <c r="C4" s="1090"/>
      <c r="D4" s="25"/>
      <c r="E4" s="41"/>
      <c r="F4" s="25"/>
      <c r="G4" s="25"/>
      <c r="H4" s="25"/>
      <c r="I4" s="25"/>
    </row>
    <row r="5" spans="1:9" s="214" customFormat="1" ht="7">
      <c r="E5" s="418"/>
    </row>
    <row r="6" spans="1:9">
      <c r="B6" s="1118" t="s">
        <v>100</v>
      </c>
      <c r="C6" s="1118"/>
      <c r="D6" s="1118"/>
      <c r="E6" s="1118"/>
      <c r="F6" s="1118"/>
      <c r="G6" s="1118"/>
      <c r="H6" s="1118"/>
      <c r="I6" s="1118"/>
    </row>
    <row r="7" spans="1:9">
      <c r="B7" s="1118"/>
      <c r="C7" s="1118"/>
      <c r="D7" s="1118"/>
      <c r="E7" s="1118"/>
      <c r="F7" s="1118"/>
      <c r="G7" s="1118"/>
      <c r="H7" s="1118"/>
      <c r="I7" s="1118"/>
    </row>
    <row r="8" spans="1:9">
      <c r="B8" s="25"/>
      <c r="C8" s="25" t="s">
        <v>737</v>
      </c>
      <c r="D8" s="25"/>
      <c r="E8" s="25"/>
      <c r="F8" s="25"/>
      <c r="G8" s="25"/>
      <c r="H8" s="25"/>
      <c r="I8" s="25"/>
    </row>
    <row r="9" spans="1:9">
      <c r="B9" s="25"/>
      <c r="C9" s="25" t="s">
        <v>738</v>
      </c>
      <c r="D9" s="25"/>
      <c r="E9" s="25"/>
      <c r="F9" s="25"/>
      <c r="G9" s="25"/>
      <c r="H9" s="25"/>
      <c r="I9" s="25"/>
    </row>
    <row r="10" spans="1:9">
      <c r="B10" s="25"/>
      <c r="C10" s="25" t="s">
        <v>739</v>
      </c>
      <c r="D10" s="25"/>
      <c r="E10" s="25"/>
      <c r="F10" s="25"/>
      <c r="G10" s="25"/>
      <c r="H10" s="25"/>
      <c r="I10" s="25"/>
    </row>
    <row r="11" spans="1:9">
      <c r="B11" s="25"/>
      <c r="C11" s="25" t="s">
        <v>799</v>
      </c>
      <c r="D11" s="25"/>
      <c r="E11" s="25"/>
      <c r="F11" s="25"/>
      <c r="G11" s="25"/>
      <c r="H11" s="25"/>
      <c r="I11" s="25"/>
    </row>
    <row r="12" spans="1:9">
      <c r="B12" s="25"/>
      <c r="C12" s="25" t="s">
        <v>740</v>
      </c>
      <c r="D12" s="25"/>
      <c r="E12" s="25"/>
      <c r="F12" s="25"/>
      <c r="G12" s="25"/>
      <c r="H12" s="25"/>
      <c r="I12" s="25"/>
    </row>
    <row r="13" spans="1:9">
      <c r="B13" s="25"/>
      <c r="C13" s="25" t="s">
        <v>800</v>
      </c>
      <c r="D13" s="25"/>
      <c r="E13" s="25"/>
      <c r="F13" s="25"/>
      <c r="G13" s="25"/>
      <c r="H13" s="25"/>
      <c r="I13" s="25"/>
    </row>
    <row r="14" spans="1:9">
      <c r="B14" s="25"/>
      <c r="C14" s="25"/>
      <c r="D14" s="25"/>
      <c r="E14" s="25"/>
      <c r="F14" s="25"/>
      <c r="G14" s="25"/>
      <c r="H14" s="25"/>
      <c r="I14" s="25"/>
    </row>
    <row r="15" spans="1:9">
      <c r="B15" s="1057" t="s">
        <v>1552</v>
      </c>
      <c r="C15" s="1057"/>
      <c r="D15" s="1057"/>
      <c r="E15" s="1057"/>
      <c r="F15" s="1057"/>
      <c r="G15" s="1057"/>
      <c r="H15" s="1057"/>
      <c r="I15" s="1057"/>
    </row>
    <row r="16" spans="1:9" s="534" customFormat="1">
      <c r="B16" s="1057"/>
      <c r="C16" s="1057"/>
      <c r="D16" s="1057"/>
      <c r="E16" s="1057"/>
      <c r="F16" s="1057"/>
      <c r="G16" s="1057"/>
      <c r="H16" s="1057"/>
      <c r="I16" s="1057"/>
    </row>
    <row r="17" spans="1:9">
      <c r="B17" s="1057"/>
      <c r="C17" s="1057"/>
      <c r="D17" s="1057"/>
      <c r="E17" s="1057"/>
      <c r="F17" s="1057"/>
      <c r="G17" s="1057"/>
      <c r="H17" s="1057"/>
      <c r="I17" s="1057"/>
    </row>
    <row r="18" spans="1:9">
      <c r="B18" s="1057"/>
      <c r="C18" s="1057"/>
      <c r="D18" s="1057"/>
      <c r="E18" s="1057"/>
      <c r="F18" s="1057"/>
      <c r="G18" s="1057"/>
      <c r="H18" s="1057"/>
      <c r="I18" s="1057"/>
    </row>
    <row r="19" spans="1:9">
      <c r="B19" s="25"/>
      <c r="C19" s="25"/>
      <c r="D19" s="25"/>
      <c r="E19" s="25"/>
      <c r="F19" s="25"/>
      <c r="G19" s="25"/>
      <c r="H19" s="25"/>
      <c r="I19" s="25"/>
    </row>
    <row r="20" spans="1:9">
      <c r="A20" s="190" t="s">
        <v>75</v>
      </c>
    </row>
    <row r="21" spans="1:9">
      <c r="A21" s="86">
        <f>'Annex 3 Electricity-Heat-Steam'!$A$106+1</f>
        <v>1</v>
      </c>
      <c r="B21" s="1167" t="s">
        <v>102</v>
      </c>
      <c r="C21" s="1167"/>
      <c r="D21" s="1167"/>
      <c r="E21" s="1167"/>
      <c r="F21" s="1167"/>
      <c r="G21" s="1167"/>
      <c r="H21" s="1167"/>
      <c r="I21" s="1167"/>
    </row>
    <row r="22" spans="1:9">
      <c r="B22" s="1166" t="s">
        <v>225</v>
      </c>
      <c r="C22" s="1166"/>
      <c r="D22" s="1168" t="s">
        <v>226</v>
      </c>
      <c r="E22" s="1168"/>
      <c r="F22" s="1168"/>
      <c r="G22" s="1168"/>
      <c r="H22" s="1168"/>
      <c r="I22" s="1168"/>
    </row>
    <row r="23" spans="1:9">
      <c r="B23" s="1166"/>
      <c r="C23" s="1166"/>
      <c r="D23" s="17" t="s">
        <v>229</v>
      </c>
      <c r="E23" s="17" t="s">
        <v>230</v>
      </c>
      <c r="F23" s="17" t="s">
        <v>231</v>
      </c>
      <c r="G23" s="17" t="s">
        <v>227</v>
      </c>
      <c r="H23" s="17" t="s">
        <v>232</v>
      </c>
      <c r="I23" s="17" t="s">
        <v>228</v>
      </c>
    </row>
    <row r="24" spans="1:9">
      <c r="B24" s="1160" t="s">
        <v>233</v>
      </c>
      <c r="C24" s="13" t="s">
        <v>234</v>
      </c>
      <c r="D24" s="16"/>
      <c r="E24" s="13"/>
      <c r="F24" s="13"/>
      <c r="G24" s="13"/>
      <c r="H24" s="13"/>
      <c r="I24" s="13"/>
    </row>
    <row r="25" spans="1:9">
      <c r="B25" s="1160"/>
      <c r="C25" s="13" t="s">
        <v>235</v>
      </c>
      <c r="D25" s="16"/>
      <c r="E25" s="13"/>
      <c r="F25" s="13"/>
      <c r="G25" s="13"/>
      <c r="H25" s="13"/>
      <c r="I25" s="13"/>
    </row>
    <row r="26" spans="1:9">
      <c r="B26" s="1160"/>
      <c r="C26" s="13" t="s">
        <v>103</v>
      </c>
      <c r="D26" s="16"/>
      <c r="E26" s="13"/>
      <c r="F26" s="13"/>
      <c r="G26" s="13"/>
      <c r="H26" s="13"/>
      <c r="I26" s="13"/>
    </row>
    <row r="27" spans="1:9">
      <c r="B27" s="1160"/>
      <c r="C27" s="13" t="s">
        <v>236</v>
      </c>
      <c r="D27" s="16"/>
      <c r="E27" s="13"/>
      <c r="F27" s="13"/>
      <c r="G27" s="13"/>
      <c r="H27" s="13"/>
      <c r="I27" s="13"/>
    </row>
    <row r="28" spans="1:9">
      <c r="B28" s="1160"/>
      <c r="C28" s="13" t="s">
        <v>104</v>
      </c>
      <c r="D28" s="16"/>
      <c r="E28" s="16"/>
      <c r="F28" s="13"/>
      <c r="G28" s="13"/>
      <c r="H28" s="13"/>
      <c r="I28" s="13"/>
    </row>
    <row r="29" spans="1:9">
      <c r="B29" s="1163" t="s">
        <v>237</v>
      </c>
      <c r="C29" s="13" t="s">
        <v>238</v>
      </c>
      <c r="D29" s="16"/>
      <c r="E29" s="16"/>
      <c r="F29" s="13"/>
      <c r="G29" s="13"/>
      <c r="H29" s="13"/>
      <c r="I29" s="13"/>
    </row>
    <row r="30" spans="1:9">
      <c r="B30" s="1164"/>
      <c r="C30" s="13" t="s">
        <v>239</v>
      </c>
      <c r="D30" s="13"/>
      <c r="E30" s="13"/>
      <c r="F30" s="16"/>
      <c r="G30" s="13"/>
      <c r="H30" s="13"/>
      <c r="I30" s="13"/>
    </row>
    <row r="31" spans="1:9">
      <c r="B31" s="1164"/>
      <c r="C31" s="13" t="s">
        <v>240</v>
      </c>
      <c r="D31" s="13"/>
      <c r="E31" s="13"/>
      <c r="F31" s="16"/>
      <c r="G31" s="13"/>
      <c r="H31" s="13"/>
      <c r="I31" s="13"/>
    </row>
    <row r="32" spans="1:9">
      <c r="B32" s="1164"/>
      <c r="C32" s="13" t="s">
        <v>241</v>
      </c>
      <c r="D32" s="13"/>
      <c r="E32" s="13"/>
      <c r="F32" s="16"/>
      <c r="G32" s="13"/>
      <c r="H32" s="13"/>
      <c r="I32" s="13"/>
    </row>
    <row r="33" spans="2:9">
      <c r="B33" s="1164"/>
      <c r="C33" s="13" t="s">
        <v>242</v>
      </c>
      <c r="D33" s="16"/>
      <c r="E33" s="16"/>
      <c r="F33" s="13"/>
      <c r="G33" s="13"/>
      <c r="H33" s="13"/>
      <c r="I33" s="13"/>
    </row>
    <row r="34" spans="2:9">
      <c r="B34" s="1164"/>
      <c r="C34" s="13" t="s">
        <v>243</v>
      </c>
      <c r="D34" s="13"/>
      <c r="E34" s="13"/>
      <c r="F34" s="16"/>
      <c r="G34" s="13"/>
      <c r="H34" s="13"/>
      <c r="I34" s="13"/>
    </row>
    <row r="35" spans="2:9">
      <c r="B35" s="1165"/>
      <c r="C35" s="13" t="s">
        <v>244</v>
      </c>
      <c r="D35" s="13"/>
      <c r="E35" s="16"/>
      <c r="F35" s="13"/>
      <c r="G35" s="13"/>
      <c r="H35" s="13"/>
      <c r="I35" s="13"/>
    </row>
    <row r="36" spans="2:9">
      <c r="B36" s="1163" t="s">
        <v>245</v>
      </c>
      <c r="C36" s="13" t="s">
        <v>246</v>
      </c>
      <c r="D36" s="16"/>
      <c r="E36" s="16"/>
      <c r="F36" s="13"/>
      <c r="G36" s="13"/>
      <c r="H36" s="13"/>
      <c r="I36" s="13"/>
    </row>
    <row r="37" spans="2:9">
      <c r="B37" s="1164"/>
      <c r="C37" s="13" t="s">
        <v>247</v>
      </c>
      <c r="D37" s="16"/>
      <c r="E37" s="13"/>
      <c r="F37" s="13"/>
      <c r="G37" s="16"/>
      <c r="H37" s="13"/>
      <c r="I37" s="13"/>
    </row>
    <row r="38" spans="2:9">
      <c r="B38" s="1164"/>
      <c r="C38" s="13" t="s">
        <v>248</v>
      </c>
      <c r="D38" s="13"/>
      <c r="E38" s="13"/>
      <c r="F38" s="13"/>
      <c r="G38" s="13"/>
      <c r="H38" s="16"/>
      <c r="I38" s="16"/>
    </row>
    <row r="39" spans="2:9">
      <c r="B39" s="1165"/>
      <c r="C39" s="13" t="s">
        <v>249</v>
      </c>
      <c r="D39" s="16"/>
      <c r="E39" s="13"/>
      <c r="F39" s="13"/>
      <c r="G39" s="13"/>
      <c r="H39" s="13"/>
      <c r="I39" s="13"/>
    </row>
    <row r="40" spans="2:9">
      <c r="B40" s="1163" t="s">
        <v>250</v>
      </c>
      <c r="C40" s="13" t="s">
        <v>251</v>
      </c>
      <c r="D40" s="13"/>
      <c r="E40" s="16"/>
      <c r="F40" s="13"/>
      <c r="G40" s="13"/>
      <c r="H40" s="13"/>
      <c r="I40" s="13"/>
    </row>
    <row r="41" spans="2:9">
      <c r="B41" s="1164"/>
      <c r="C41" s="13" t="s">
        <v>252</v>
      </c>
      <c r="D41" s="16"/>
      <c r="E41" s="13"/>
      <c r="F41" s="13"/>
      <c r="G41" s="13"/>
      <c r="H41" s="13"/>
      <c r="I41" s="13"/>
    </row>
    <row r="42" spans="2:9">
      <c r="B42" s="1164"/>
      <c r="C42" s="13" t="s">
        <v>253</v>
      </c>
      <c r="D42" s="16"/>
      <c r="E42" s="16"/>
      <c r="F42" s="13"/>
      <c r="G42" s="13"/>
      <c r="H42" s="13"/>
      <c r="I42" s="13"/>
    </row>
    <row r="43" spans="2:9">
      <c r="B43" s="1164"/>
      <c r="C43" s="13" t="s">
        <v>254</v>
      </c>
      <c r="D43" s="16"/>
      <c r="E43" s="16"/>
      <c r="F43" s="13"/>
      <c r="G43" s="13"/>
      <c r="H43" s="13"/>
      <c r="I43" s="13"/>
    </row>
    <row r="44" spans="2:9" ht="12.75" customHeight="1">
      <c r="B44" s="1165"/>
      <c r="C44" s="13" t="s">
        <v>255</v>
      </c>
      <c r="D44" s="16"/>
      <c r="E44" s="16"/>
      <c r="F44" s="13"/>
      <c r="G44" s="13"/>
      <c r="H44" s="13"/>
      <c r="I44" s="13"/>
    </row>
    <row r="45" spans="2:9" ht="12.75" customHeight="1">
      <c r="B45" s="1160" t="s">
        <v>988</v>
      </c>
      <c r="C45" s="13" t="s">
        <v>256</v>
      </c>
      <c r="D45" s="13"/>
      <c r="E45" s="13"/>
      <c r="F45" s="13"/>
      <c r="G45" s="16"/>
      <c r="H45" s="13"/>
      <c r="I45" s="16"/>
    </row>
    <row r="46" spans="2:9">
      <c r="B46" s="1160"/>
      <c r="C46" s="13" t="s">
        <v>258</v>
      </c>
      <c r="D46" s="13"/>
      <c r="E46" s="13"/>
      <c r="F46" s="13"/>
      <c r="G46" s="16"/>
      <c r="H46" s="16"/>
      <c r="I46" s="16"/>
    </row>
    <row r="47" spans="2:9">
      <c r="B47" s="1160"/>
      <c r="C47" s="13" t="s">
        <v>257</v>
      </c>
      <c r="D47" s="16"/>
      <c r="E47" s="16"/>
      <c r="F47" s="13"/>
      <c r="G47" s="13"/>
      <c r="H47" s="13"/>
      <c r="I47" s="13"/>
    </row>
    <row r="48" spans="2:9">
      <c r="B48" s="15"/>
      <c r="C48" s="15"/>
      <c r="D48" s="15"/>
      <c r="E48" s="15"/>
      <c r="F48" s="15"/>
      <c r="G48" s="15"/>
      <c r="H48" s="15"/>
      <c r="I48" s="15"/>
    </row>
    <row r="49" spans="1:9" ht="12.75" customHeight="1">
      <c r="B49" s="1162" t="s">
        <v>735</v>
      </c>
      <c r="C49" s="1162"/>
      <c r="D49" s="1162"/>
      <c r="E49" s="1162"/>
      <c r="F49" s="1162"/>
      <c r="G49" s="1162"/>
      <c r="H49" s="1162"/>
      <c r="I49" s="1162"/>
    </row>
    <row r="50" spans="1:9">
      <c r="B50" s="1162"/>
      <c r="C50" s="1162"/>
      <c r="D50" s="1162"/>
      <c r="E50" s="1162"/>
      <c r="F50" s="1162"/>
      <c r="G50" s="1162"/>
      <c r="H50" s="1162"/>
      <c r="I50" s="1162"/>
    </row>
    <row r="51" spans="1:9" ht="11.25" customHeight="1">
      <c r="B51" s="1162"/>
      <c r="C51" s="1162"/>
      <c r="D51" s="1162"/>
      <c r="E51" s="1162"/>
      <c r="F51" s="1162"/>
      <c r="G51" s="1162"/>
      <c r="H51" s="1162"/>
      <c r="I51" s="1162"/>
    </row>
    <row r="52" spans="1:9" ht="13.5" customHeight="1">
      <c r="C52" s="269"/>
      <c r="D52" s="269"/>
      <c r="E52" s="269"/>
      <c r="F52" s="269"/>
      <c r="G52" s="269"/>
      <c r="H52" s="269"/>
      <c r="I52" s="269"/>
    </row>
    <row r="53" spans="1:9" ht="11.25" customHeight="1">
      <c r="A53" s="190"/>
      <c r="B53" s="269"/>
      <c r="C53" s="269"/>
      <c r="D53" s="269"/>
      <c r="E53" s="269"/>
      <c r="F53" s="269"/>
      <c r="G53" s="269"/>
      <c r="H53" s="269"/>
      <c r="I53" s="269"/>
    </row>
    <row r="54" spans="1:9" s="14" customFormat="1" ht="30.75" customHeight="1">
      <c r="A54" s="274" t="s">
        <v>812</v>
      </c>
      <c r="B54" s="1161" t="s">
        <v>259</v>
      </c>
      <c r="C54" s="1161"/>
      <c r="D54" s="1161"/>
      <c r="E54" s="1161"/>
      <c r="F54" s="1161"/>
      <c r="G54" s="1161"/>
      <c r="H54" s="1161"/>
      <c r="I54" s="1161"/>
    </row>
    <row r="55" spans="1:9" s="14" customFormat="1">
      <c r="B55" s="1159" t="s">
        <v>45</v>
      </c>
      <c r="C55" s="1159"/>
      <c r="D55" s="1159"/>
      <c r="E55" s="1159"/>
      <c r="F55" s="1159"/>
      <c r="G55" s="1159"/>
      <c r="H55" s="1159"/>
      <c r="I55" s="1159"/>
    </row>
    <row r="56" spans="1:9" s="14" customFormat="1">
      <c r="A56" s="269" t="s">
        <v>266</v>
      </c>
      <c r="B56" s="270"/>
      <c r="C56" s="270"/>
      <c r="D56" s="270"/>
      <c r="E56" s="270"/>
      <c r="F56" s="270"/>
      <c r="G56" s="270"/>
      <c r="H56" s="270"/>
      <c r="I56" s="270"/>
    </row>
    <row r="57" spans="1:9" s="14" customFormat="1" ht="39.75" customHeight="1">
      <c r="A57" s="19">
        <v>1</v>
      </c>
      <c r="B57" s="1159" t="s">
        <v>260</v>
      </c>
      <c r="C57" s="1159"/>
      <c r="D57" s="1159"/>
      <c r="E57" s="1159"/>
      <c r="F57" s="1159"/>
      <c r="G57" s="1159"/>
      <c r="H57" s="1159"/>
      <c r="I57" s="1159"/>
    </row>
    <row r="58" spans="1:9" s="14" customFormat="1" ht="27.75" customHeight="1">
      <c r="A58" s="19">
        <f>A57+1</f>
        <v>2</v>
      </c>
      <c r="B58" s="1159" t="s">
        <v>736</v>
      </c>
      <c r="C58" s="1159"/>
      <c r="D58" s="1159"/>
      <c r="E58" s="1159"/>
      <c r="F58" s="1159"/>
      <c r="G58" s="1159"/>
      <c r="H58" s="1159"/>
      <c r="I58" s="1159"/>
    </row>
    <row r="59" spans="1:9" s="14" customFormat="1" ht="52.5" customHeight="1">
      <c r="A59" s="19">
        <f>A58+1</f>
        <v>3</v>
      </c>
      <c r="B59" s="1159" t="s">
        <v>734</v>
      </c>
      <c r="C59" s="1159"/>
      <c r="D59" s="1159"/>
      <c r="E59" s="1159"/>
      <c r="F59" s="1159"/>
      <c r="G59" s="1159"/>
      <c r="H59" s="1159"/>
      <c r="I59" s="1159"/>
    </row>
    <row r="60" spans="1:9" s="14" customFormat="1">
      <c r="B60" s="269"/>
      <c r="C60" s="269"/>
      <c r="D60" s="269"/>
      <c r="E60" s="269"/>
      <c r="F60" s="269"/>
      <c r="G60" s="269"/>
      <c r="H60" s="269"/>
      <c r="I60" s="269"/>
    </row>
    <row r="61" spans="1:9" s="14" customFormat="1">
      <c r="B61" s="15"/>
      <c r="C61" s="15"/>
      <c r="D61" s="15"/>
      <c r="E61" s="15"/>
      <c r="F61" s="15"/>
      <c r="G61" s="15"/>
      <c r="H61" s="15"/>
      <c r="I61" s="15"/>
    </row>
    <row r="62" spans="1:9" s="14" customFormat="1">
      <c r="B62" s="15"/>
      <c r="C62" s="15"/>
      <c r="D62" s="15"/>
      <c r="E62" s="15"/>
      <c r="F62" s="15"/>
      <c r="G62" s="15"/>
      <c r="H62" s="15"/>
      <c r="I62" s="15"/>
    </row>
    <row r="63" spans="1:9" s="14" customFormat="1">
      <c r="B63" s="15"/>
      <c r="C63" s="15"/>
      <c r="D63" s="15"/>
      <c r="E63" s="15"/>
      <c r="F63" s="15"/>
      <c r="G63" s="15"/>
      <c r="H63" s="15"/>
      <c r="I63" s="15"/>
    </row>
    <row r="64" spans="1:9" s="14" customFormat="1">
      <c r="B64" s="15"/>
      <c r="C64" s="15"/>
      <c r="D64" s="15"/>
      <c r="E64" s="15"/>
      <c r="F64" s="15"/>
      <c r="G64" s="15"/>
      <c r="H64" s="15"/>
      <c r="I64" s="15"/>
    </row>
    <row r="65" spans="2:9" s="14" customFormat="1">
      <c r="B65" s="15"/>
      <c r="C65" s="15"/>
      <c r="D65" s="15"/>
      <c r="E65" s="15"/>
      <c r="F65" s="15"/>
      <c r="G65" s="15"/>
      <c r="H65" s="15"/>
      <c r="I65" s="15"/>
    </row>
    <row r="66" spans="2:9" s="14" customFormat="1">
      <c r="B66" s="15"/>
      <c r="C66" s="15"/>
      <c r="D66" s="15"/>
      <c r="E66" s="15"/>
      <c r="F66" s="15"/>
      <c r="G66" s="15"/>
      <c r="H66" s="15"/>
      <c r="I66" s="15"/>
    </row>
    <row r="67" spans="2:9" s="14" customFormat="1">
      <c r="B67" s="15"/>
      <c r="C67" s="15"/>
      <c r="D67" s="15"/>
      <c r="E67" s="15"/>
      <c r="F67" s="15"/>
      <c r="G67" s="15"/>
      <c r="H67" s="15"/>
      <c r="I67" s="15"/>
    </row>
    <row r="68" spans="2:9" s="14" customFormat="1">
      <c r="B68" s="15"/>
      <c r="C68" s="15"/>
      <c r="D68" s="15"/>
      <c r="E68" s="15"/>
      <c r="F68" s="15"/>
      <c r="G68" s="15"/>
      <c r="H68" s="15"/>
      <c r="I68" s="15"/>
    </row>
    <row r="69" spans="2:9" s="14" customFormat="1">
      <c r="B69" s="15"/>
      <c r="C69" s="15"/>
      <c r="D69" s="15"/>
      <c r="E69" s="15"/>
      <c r="F69" s="15"/>
      <c r="G69" s="15"/>
      <c r="H69" s="15"/>
      <c r="I69" s="15"/>
    </row>
    <row r="70" spans="2:9" s="14" customFormat="1">
      <c r="B70" s="15"/>
      <c r="C70" s="15"/>
      <c r="D70" s="15"/>
      <c r="E70" s="15"/>
      <c r="F70" s="15"/>
      <c r="G70" s="15"/>
      <c r="H70" s="15"/>
      <c r="I70" s="15"/>
    </row>
    <row r="71" spans="2:9" s="14" customFormat="1">
      <c r="B71" s="15"/>
      <c r="C71" s="15"/>
      <c r="D71" s="15"/>
      <c r="E71" s="15"/>
      <c r="F71" s="15"/>
      <c r="G71" s="15"/>
      <c r="H71" s="15"/>
      <c r="I71" s="15"/>
    </row>
    <row r="72" spans="2:9" s="14" customFormat="1">
      <c r="B72" s="15"/>
      <c r="C72" s="15"/>
      <c r="D72" s="15"/>
      <c r="E72" s="15"/>
      <c r="F72" s="15"/>
      <c r="G72" s="15"/>
      <c r="H72" s="15"/>
      <c r="I72" s="15"/>
    </row>
    <row r="73" spans="2:9" s="14" customFormat="1">
      <c r="B73" s="15"/>
      <c r="C73" s="15"/>
      <c r="D73" s="15"/>
      <c r="E73" s="15"/>
      <c r="F73" s="15"/>
      <c r="G73" s="15"/>
      <c r="H73" s="15"/>
      <c r="I73" s="15"/>
    </row>
    <row r="74" spans="2:9" s="14" customFormat="1">
      <c r="B74" s="15"/>
      <c r="C74" s="15"/>
      <c r="D74" s="15"/>
      <c r="E74" s="15"/>
      <c r="F74" s="15"/>
      <c r="G74" s="15"/>
      <c r="H74" s="15"/>
      <c r="I74" s="15"/>
    </row>
    <row r="75" spans="2:9" s="14" customFormat="1">
      <c r="B75" s="15"/>
      <c r="C75" s="15"/>
      <c r="D75" s="15"/>
      <c r="E75" s="15"/>
      <c r="F75" s="15"/>
      <c r="G75" s="15"/>
      <c r="H75" s="15"/>
      <c r="I75" s="15"/>
    </row>
    <row r="76" spans="2:9" s="14" customFormat="1">
      <c r="B76" s="15"/>
      <c r="C76" s="15"/>
      <c r="D76" s="15"/>
      <c r="E76" s="15"/>
      <c r="F76" s="15"/>
      <c r="G76" s="15"/>
      <c r="H76" s="15"/>
      <c r="I76" s="15"/>
    </row>
    <row r="77" spans="2:9" s="14" customFormat="1">
      <c r="B77" s="15"/>
      <c r="C77" s="15"/>
      <c r="D77" s="15"/>
      <c r="E77" s="15"/>
      <c r="F77" s="15"/>
      <c r="G77" s="15"/>
      <c r="H77" s="15"/>
      <c r="I77" s="15"/>
    </row>
    <row r="78" spans="2:9" s="14" customFormat="1">
      <c r="B78" s="15"/>
      <c r="C78" s="15"/>
      <c r="D78" s="15"/>
      <c r="E78" s="15"/>
      <c r="F78" s="15"/>
      <c r="G78" s="15"/>
      <c r="H78" s="15"/>
      <c r="I78" s="15"/>
    </row>
    <row r="79" spans="2:9" s="14" customFormat="1">
      <c r="B79" s="15"/>
      <c r="C79" s="15"/>
      <c r="D79" s="15"/>
      <c r="E79" s="15"/>
      <c r="F79" s="15"/>
      <c r="G79" s="15"/>
      <c r="H79" s="15"/>
      <c r="I79" s="15"/>
    </row>
    <row r="80" spans="2:9" s="14" customFormat="1">
      <c r="B80" s="15"/>
      <c r="C80" s="15"/>
      <c r="D80" s="15"/>
      <c r="E80" s="15"/>
      <c r="F80" s="15"/>
      <c r="G80" s="15"/>
      <c r="H80" s="15"/>
      <c r="I80" s="15"/>
    </row>
    <row r="81" spans="2:9" s="14" customFormat="1">
      <c r="B81" s="15"/>
      <c r="C81" s="15"/>
      <c r="D81" s="15"/>
      <c r="E81" s="15"/>
      <c r="F81" s="15"/>
      <c r="G81" s="15"/>
      <c r="H81" s="15"/>
      <c r="I81" s="15"/>
    </row>
    <row r="82" spans="2:9" s="14" customFormat="1">
      <c r="B82" s="15"/>
      <c r="C82" s="15"/>
      <c r="D82" s="15"/>
      <c r="E82" s="15"/>
      <c r="F82" s="15"/>
      <c r="G82" s="15"/>
      <c r="H82" s="15"/>
      <c r="I82" s="15"/>
    </row>
  </sheetData>
  <sheetProtection password="DD98" sheet="1" objects="1" scenarios="1"/>
  <mergeCells count="17">
    <mergeCell ref="B40:B44"/>
    <mergeCell ref="B22:C23"/>
    <mergeCell ref="B4:C4"/>
    <mergeCell ref="B21:I21"/>
    <mergeCell ref="B24:B28"/>
    <mergeCell ref="D22:I22"/>
    <mergeCell ref="B29:B35"/>
    <mergeCell ref="B36:B39"/>
    <mergeCell ref="B15:I18"/>
    <mergeCell ref="B6:I7"/>
    <mergeCell ref="B59:I59"/>
    <mergeCell ref="B55:I55"/>
    <mergeCell ref="B45:B47"/>
    <mergeCell ref="B54:I54"/>
    <mergeCell ref="B57:I57"/>
    <mergeCell ref="B49:I51"/>
    <mergeCell ref="B58:I58"/>
  </mergeCells>
  <phoneticPr fontId="0" type="noConversion"/>
  <hyperlinks>
    <hyperlink ref="B54:I54" r:id="rId1" display="Greenhouse Gas Inventory Reference Manual, Revised 1996 IPCC Guidelines for National Greenhouse Gas Inventories (IPCC, 1997)"/>
  </hyperlinks>
  <pageMargins left="0.74803149606299213" right="0.74803149606299213" top="0.98425196850393704" bottom="0.78740157480314965" header="0.51181102362204722" footer="0.51181102362204722"/>
  <pageSetup paperSize="9" scale="85" orientation="portrait"/>
  <headerFooter>
    <oddHeader>&amp;C2012 Guidelines to Defra / DECC's GHG Conversion Factors for Company Reporting</oddHeader>
    <oddFooter>Page &amp;P of &amp;N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K2971"/>
  <sheetViews>
    <sheetView showGridLines="0" showRowColHeaders="0" workbookViewId="0">
      <pane xSplit="1" ySplit="3" topLeftCell="B139" activePane="bottomRight" state="frozen"/>
      <selection pane="topRight"/>
      <selection pane="bottomLeft"/>
      <selection pane="bottomRight" activeCell="B4" sqref="B4"/>
    </sheetView>
  </sheetViews>
  <sheetFormatPr baseColWidth="10" defaultColWidth="9.1640625" defaultRowHeight="12" x14ac:dyDescent="0"/>
  <cols>
    <col min="1" max="1" width="11.6640625" style="8" customWidth="1"/>
    <col min="2" max="2" width="34.33203125" style="8" bestFit="1" customWidth="1"/>
    <col min="3" max="3" width="39.6640625" style="8" bestFit="1" customWidth="1"/>
    <col min="4" max="4" width="13.1640625" style="8" customWidth="1"/>
    <col min="5" max="5" width="2" style="8" customWidth="1"/>
    <col min="6" max="6" width="11.33203125" style="8" customWidth="1"/>
    <col min="7" max="7" width="2" style="8" bestFit="1" customWidth="1"/>
    <col min="8" max="8" width="12.33203125" style="8" customWidth="1"/>
    <col min="9" max="9" width="14.6640625" style="8" customWidth="1"/>
    <col min="10" max="16384" width="9.1640625" style="8"/>
  </cols>
  <sheetData>
    <row r="1" spans="1:11" ht="32.25" customHeight="1">
      <c r="A1" s="1169" t="s">
        <v>497</v>
      </c>
      <c r="B1" s="1169"/>
      <c r="C1" s="1169"/>
      <c r="D1" s="1169"/>
      <c r="E1" s="1169"/>
      <c r="F1" s="1169"/>
      <c r="G1" s="1169"/>
      <c r="H1" s="1169"/>
      <c r="I1" s="1169"/>
      <c r="J1" s="216"/>
      <c r="K1" s="216"/>
    </row>
    <row r="2" spans="1:11">
      <c r="A2" s="36" t="s">
        <v>811</v>
      </c>
      <c r="B2" s="742">
        <v>41029</v>
      </c>
      <c r="F2" s="79"/>
    </row>
    <row r="3" spans="1:11" s="33" customFormat="1" ht="9">
      <c r="A3" s="289"/>
      <c r="B3" s="292"/>
      <c r="F3" s="293"/>
    </row>
    <row r="4" spans="1:11">
      <c r="A4" s="261"/>
      <c r="B4" s="260" t="s">
        <v>500</v>
      </c>
      <c r="F4" s="79"/>
    </row>
    <row r="5" spans="1:11" ht="6.75" customHeight="1">
      <c r="A5" s="261"/>
      <c r="B5" s="257"/>
      <c r="F5" s="79"/>
    </row>
    <row r="6" spans="1:11">
      <c r="A6" s="261"/>
      <c r="B6" s="1127" t="s">
        <v>105</v>
      </c>
      <c r="C6" s="1170"/>
      <c r="D6" s="1170"/>
      <c r="E6" s="1170"/>
      <c r="F6" s="1170"/>
      <c r="G6" s="1170"/>
      <c r="H6" s="1170"/>
    </row>
    <row r="7" spans="1:11">
      <c r="A7" s="261"/>
      <c r="B7" s="1170"/>
      <c r="C7" s="1170"/>
      <c r="D7" s="1170"/>
      <c r="E7" s="1170"/>
      <c r="F7" s="1170"/>
      <c r="G7" s="1170"/>
      <c r="H7" s="1170"/>
    </row>
    <row r="8" spans="1:11">
      <c r="A8" s="261"/>
      <c r="B8" s="1170"/>
      <c r="C8" s="1170"/>
      <c r="D8" s="1170"/>
      <c r="E8" s="1170"/>
      <c r="F8" s="1170"/>
      <c r="G8" s="1170"/>
      <c r="H8" s="1170"/>
    </row>
    <row r="9" spans="1:11">
      <c r="A9" s="261"/>
      <c r="B9" s="257"/>
      <c r="F9" s="79"/>
    </row>
    <row r="10" spans="1:11">
      <c r="A10" s="261"/>
      <c r="B10" s="1127" t="s">
        <v>387</v>
      </c>
      <c r="C10" s="1127"/>
      <c r="D10" s="1127"/>
      <c r="E10" s="1127"/>
      <c r="F10" s="1127"/>
      <c r="G10" s="1127"/>
      <c r="H10" s="1127"/>
    </row>
    <row r="11" spans="1:11">
      <c r="A11" s="261"/>
      <c r="B11" s="1127"/>
      <c r="C11" s="1127"/>
      <c r="D11" s="1127"/>
      <c r="E11" s="1127"/>
      <c r="F11" s="1127"/>
      <c r="G11" s="1127"/>
      <c r="H11" s="1127"/>
    </row>
    <row r="12" spans="1:11">
      <c r="A12" s="261"/>
      <c r="B12" s="1127"/>
      <c r="C12" s="1127"/>
      <c r="D12" s="1127"/>
      <c r="E12" s="1127"/>
      <c r="F12" s="1127"/>
      <c r="G12" s="1127"/>
      <c r="H12" s="1127"/>
    </row>
    <row r="13" spans="1:11" ht="6" customHeight="1">
      <c r="A13" s="261"/>
      <c r="B13" s="257"/>
      <c r="F13" s="79"/>
    </row>
    <row r="14" spans="1:11">
      <c r="A14" s="261"/>
      <c r="B14" s="1127" t="s">
        <v>851</v>
      </c>
      <c r="C14" s="1127"/>
      <c r="D14" s="1127"/>
      <c r="E14" s="1127"/>
      <c r="F14" s="1127"/>
      <c r="G14" s="1127"/>
      <c r="H14" s="1127"/>
    </row>
    <row r="15" spans="1:11">
      <c r="A15" s="261"/>
      <c r="B15" s="1127"/>
      <c r="C15" s="1127"/>
      <c r="D15" s="1127"/>
      <c r="E15" s="1127"/>
      <c r="F15" s="1127"/>
      <c r="G15" s="1127"/>
      <c r="H15" s="1127"/>
    </row>
    <row r="16" spans="1:11">
      <c r="A16" s="261"/>
      <c r="B16" s="1127"/>
      <c r="C16" s="1127"/>
      <c r="D16" s="1127"/>
      <c r="E16" s="1127"/>
      <c r="F16" s="1127"/>
      <c r="G16" s="1127"/>
      <c r="H16" s="1127"/>
    </row>
    <row r="17" spans="1:8">
      <c r="A17" s="261"/>
      <c r="B17" s="1127"/>
      <c r="C17" s="1127"/>
      <c r="D17" s="1127"/>
      <c r="E17" s="1127"/>
      <c r="F17" s="1127"/>
      <c r="G17" s="1127"/>
      <c r="H17" s="1127"/>
    </row>
    <row r="18" spans="1:8">
      <c r="A18" s="261"/>
      <c r="B18" s="1127"/>
      <c r="C18" s="1127"/>
      <c r="D18" s="1127"/>
      <c r="E18" s="1127"/>
      <c r="F18" s="1127"/>
      <c r="G18" s="1127"/>
      <c r="H18" s="1127"/>
    </row>
    <row r="19" spans="1:8">
      <c r="A19" s="261"/>
      <c r="B19" s="257"/>
      <c r="F19" s="79"/>
    </row>
    <row r="20" spans="1:8">
      <c r="A20" s="261"/>
      <c r="B20" s="260" t="s">
        <v>1706</v>
      </c>
      <c r="F20" s="79"/>
    </row>
    <row r="21" spans="1:8" ht="7.5" customHeight="1">
      <c r="A21" s="261"/>
      <c r="B21" s="257"/>
      <c r="F21" s="79"/>
    </row>
    <row r="22" spans="1:8">
      <c r="A22" s="261"/>
      <c r="B22" s="1127" t="s">
        <v>129</v>
      </c>
      <c r="C22" s="1127"/>
      <c r="D22" s="1127"/>
      <c r="E22" s="1127"/>
      <c r="F22" s="1127"/>
      <c r="G22" s="1127"/>
      <c r="H22" s="1127"/>
    </row>
    <row r="23" spans="1:8">
      <c r="A23" s="261"/>
      <c r="B23" s="1127"/>
      <c r="C23" s="1127"/>
      <c r="D23" s="1127"/>
      <c r="E23" s="1127"/>
      <c r="F23" s="1127"/>
      <c r="G23" s="1127"/>
      <c r="H23" s="1127"/>
    </row>
    <row r="24" spans="1:8" ht="6" customHeight="1">
      <c r="A24" s="261"/>
      <c r="B24" s="257"/>
      <c r="F24" s="79"/>
    </row>
    <row r="25" spans="1:8">
      <c r="A25" s="261"/>
      <c r="B25" s="260" t="s">
        <v>1705</v>
      </c>
      <c r="F25" s="79"/>
    </row>
    <row r="26" spans="1:8" ht="6.75" customHeight="1">
      <c r="A26" s="261"/>
      <c r="B26" s="257"/>
      <c r="F26" s="79"/>
    </row>
    <row r="27" spans="1:8">
      <c r="A27" s="261"/>
      <c r="B27" s="1128" t="s">
        <v>1707</v>
      </c>
      <c r="C27" s="1127"/>
      <c r="D27" s="1127"/>
      <c r="E27" s="1127"/>
      <c r="F27" s="1127"/>
      <c r="G27" s="1127"/>
      <c r="H27" s="1127"/>
    </row>
    <row r="28" spans="1:8" s="534" customFormat="1">
      <c r="A28" s="261"/>
      <c r="B28" s="1128"/>
      <c r="C28" s="1127"/>
      <c r="D28" s="1127"/>
      <c r="E28" s="1127"/>
      <c r="F28" s="1127"/>
      <c r="G28" s="1127"/>
      <c r="H28" s="1127"/>
    </row>
    <row r="29" spans="1:8" s="534" customFormat="1">
      <c r="A29" s="261"/>
      <c r="B29" s="1128"/>
      <c r="C29" s="1127"/>
      <c r="D29" s="1127"/>
      <c r="E29" s="1127"/>
      <c r="F29" s="1127"/>
      <c r="G29" s="1127"/>
      <c r="H29" s="1127"/>
    </row>
    <row r="30" spans="1:8">
      <c r="A30" s="261"/>
      <c r="B30" s="1127"/>
      <c r="C30" s="1127"/>
      <c r="D30" s="1127"/>
      <c r="E30" s="1127"/>
      <c r="F30" s="1127"/>
      <c r="G30" s="1127"/>
      <c r="H30" s="1127"/>
    </row>
    <row r="31" spans="1:8">
      <c r="A31" s="261"/>
      <c r="B31" s="1127"/>
      <c r="C31" s="1127"/>
      <c r="D31" s="1127"/>
      <c r="E31" s="1127"/>
      <c r="F31" s="1127"/>
      <c r="G31" s="1127"/>
      <c r="H31" s="1127"/>
    </row>
    <row r="32" spans="1:8" ht="5.25" customHeight="1">
      <c r="A32" s="261"/>
      <c r="B32" s="257"/>
      <c r="F32" s="79"/>
    </row>
    <row r="33" spans="1:9">
      <c r="A33" s="261"/>
      <c r="B33" s="260" t="s">
        <v>499</v>
      </c>
      <c r="F33" s="79"/>
    </row>
    <row r="34" spans="1:9" ht="6" customHeight="1">
      <c r="A34" s="261"/>
      <c r="B34" s="257"/>
      <c r="F34" s="79"/>
    </row>
    <row r="35" spans="1:9">
      <c r="A35" s="261"/>
      <c r="B35" s="1126" t="s">
        <v>1157</v>
      </c>
      <c r="C35" s="1126"/>
      <c r="D35" s="1126"/>
      <c r="E35" s="1126"/>
      <c r="F35" s="1126"/>
      <c r="G35" s="1126"/>
      <c r="H35" s="1126"/>
    </row>
    <row r="36" spans="1:9">
      <c r="A36" s="261"/>
      <c r="B36" s="1126"/>
      <c r="C36" s="1126"/>
      <c r="D36" s="1126"/>
      <c r="E36" s="1126"/>
      <c r="F36" s="1126"/>
      <c r="G36" s="1126"/>
      <c r="H36" s="1126"/>
    </row>
    <row r="37" spans="1:9">
      <c r="A37" s="190" t="s">
        <v>302</v>
      </c>
    </row>
    <row r="38" spans="1:9">
      <c r="A38" s="268">
        <f>'Annex 4 Process Emissions'!A21+1</f>
        <v>2</v>
      </c>
      <c r="B38" s="1172" t="s">
        <v>24</v>
      </c>
      <c r="C38" s="1172"/>
      <c r="D38" s="1172"/>
      <c r="E38" s="1172"/>
      <c r="F38" s="1172"/>
      <c r="G38" s="1172"/>
      <c r="H38" s="1172"/>
      <c r="I38" s="1172"/>
    </row>
    <row r="39" spans="1:9" ht="36">
      <c r="A39" s="25"/>
      <c r="B39" s="253" t="s">
        <v>226</v>
      </c>
      <c r="C39" s="253" t="s">
        <v>478</v>
      </c>
      <c r="D39" s="123" t="s">
        <v>261</v>
      </c>
      <c r="E39" s="123" t="s">
        <v>202</v>
      </c>
      <c r="F39" s="740" t="s">
        <v>1716</v>
      </c>
      <c r="G39" s="123" t="s">
        <v>202</v>
      </c>
      <c r="H39" s="123" t="s">
        <v>373</v>
      </c>
      <c r="I39" s="740" t="s">
        <v>767</v>
      </c>
    </row>
    <row r="40" spans="1:9">
      <c r="A40" s="25"/>
      <c r="B40" s="22" t="s">
        <v>479</v>
      </c>
      <c r="C40" s="22" t="s">
        <v>265</v>
      </c>
      <c r="D40" s="5"/>
      <c r="E40" s="22" t="s">
        <v>202</v>
      </c>
      <c r="F40" s="24">
        <v>1</v>
      </c>
      <c r="G40" s="128" t="s">
        <v>202</v>
      </c>
      <c r="H40" s="128">
        <v>1000</v>
      </c>
      <c r="I40" s="154" t="str">
        <f>IF(ISBLANK(D40),"",D40*F40*H40)</f>
        <v/>
      </c>
    </row>
    <row r="41" spans="1:9">
      <c r="A41" s="25"/>
      <c r="B41" s="22" t="s">
        <v>262</v>
      </c>
      <c r="C41" s="22" t="s">
        <v>678</v>
      </c>
      <c r="D41" s="5"/>
      <c r="E41" s="22" t="s">
        <v>202</v>
      </c>
      <c r="F41" s="24">
        <v>21</v>
      </c>
      <c r="G41" s="128" t="s">
        <v>202</v>
      </c>
      <c r="H41" s="128">
        <v>1000</v>
      </c>
      <c r="I41" s="154" t="str">
        <f t="shared" ref="I41:I63" si="0">IF(ISBLANK(D41),"",D41*F41*H41)</f>
        <v/>
      </c>
    </row>
    <row r="42" spans="1:9">
      <c r="A42" s="25"/>
      <c r="B42" s="22" t="s">
        <v>263</v>
      </c>
      <c r="C42" s="22" t="s">
        <v>679</v>
      </c>
      <c r="D42" s="5"/>
      <c r="E42" s="22" t="s">
        <v>202</v>
      </c>
      <c r="F42" s="24">
        <v>310</v>
      </c>
      <c r="G42" s="128" t="s">
        <v>202</v>
      </c>
      <c r="H42" s="128">
        <v>1000</v>
      </c>
      <c r="I42" s="154" t="str">
        <f t="shared" si="0"/>
        <v/>
      </c>
    </row>
    <row r="43" spans="1:9">
      <c r="A43" s="25"/>
      <c r="B43" s="22" t="s">
        <v>701</v>
      </c>
      <c r="C43" s="22" t="s">
        <v>680</v>
      </c>
      <c r="D43" s="5"/>
      <c r="E43" s="22" t="s">
        <v>202</v>
      </c>
      <c r="F43" s="24">
        <v>11700</v>
      </c>
      <c r="G43" s="128" t="s">
        <v>202</v>
      </c>
      <c r="H43" s="128">
        <v>1000</v>
      </c>
      <c r="I43" s="154" t="str">
        <f>IF(ISBLANK(D43),"",D43*F43*H43)</f>
        <v/>
      </c>
    </row>
    <row r="44" spans="1:9">
      <c r="A44" s="25"/>
      <c r="B44" s="22" t="s">
        <v>702</v>
      </c>
      <c r="C44" s="22" t="s">
        <v>681</v>
      </c>
      <c r="D44" s="5"/>
      <c r="E44" s="22" t="s">
        <v>202</v>
      </c>
      <c r="F44" s="24">
        <v>650</v>
      </c>
      <c r="G44" s="128" t="s">
        <v>202</v>
      </c>
      <c r="H44" s="128">
        <v>1000</v>
      </c>
      <c r="I44" s="154" t="str">
        <f>IF(ISBLANK(D44),"",D44*F44*H44)</f>
        <v/>
      </c>
    </row>
    <row r="45" spans="1:9">
      <c r="A45" s="25"/>
      <c r="B45" s="22" t="s">
        <v>703</v>
      </c>
      <c r="C45" s="22" t="s">
        <v>685</v>
      </c>
      <c r="D45" s="5"/>
      <c r="E45" s="22" t="s">
        <v>202</v>
      </c>
      <c r="F45" s="24">
        <v>150</v>
      </c>
      <c r="G45" s="128" t="s">
        <v>202</v>
      </c>
      <c r="H45" s="128">
        <v>1000</v>
      </c>
      <c r="I45" s="154" t="str">
        <f>IF(ISBLANK(D45),"",D45*F45*H45)</f>
        <v/>
      </c>
    </row>
    <row r="46" spans="1:9">
      <c r="A46" s="25"/>
      <c r="B46" s="22" t="s">
        <v>704</v>
      </c>
      <c r="C46" s="22" t="s">
        <v>682</v>
      </c>
      <c r="D46" s="5"/>
      <c r="E46" s="22" t="s">
        <v>202</v>
      </c>
      <c r="F46" s="24">
        <v>2800</v>
      </c>
      <c r="G46" s="128" t="s">
        <v>202</v>
      </c>
      <c r="H46" s="128">
        <v>1000</v>
      </c>
      <c r="I46" s="154" t="str">
        <f t="shared" si="0"/>
        <v/>
      </c>
    </row>
    <row r="47" spans="1:9">
      <c r="A47" s="25"/>
      <c r="B47" s="22" t="s">
        <v>989</v>
      </c>
      <c r="C47" s="22" t="s">
        <v>686</v>
      </c>
      <c r="D47" s="5"/>
      <c r="E47" s="22" t="s">
        <v>202</v>
      </c>
      <c r="F47" s="24">
        <v>1000</v>
      </c>
      <c r="G47" s="128" t="s">
        <v>202</v>
      </c>
      <c r="H47" s="128">
        <v>1000</v>
      </c>
      <c r="I47" s="154" t="str">
        <f t="shared" si="0"/>
        <v/>
      </c>
    </row>
    <row r="48" spans="1:9">
      <c r="A48" s="25"/>
      <c r="B48" s="22" t="s">
        <v>705</v>
      </c>
      <c r="C48" s="22" t="s">
        <v>687</v>
      </c>
      <c r="D48" s="5"/>
      <c r="E48" s="22" t="s">
        <v>202</v>
      </c>
      <c r="F48" s="24">
        <v>1300</v>
      </c>
      <c r="G48" s="128" t="s">
        <v>202</v>
      </c>
      <c r="H48" s="128">
        <v>1000</v>
      </c>
      <c r="I48" s="154" t="str">
        <f t="shared" si="0"/>
        <v/>
      </c>
    </row>
    <row r="49" spans="1:9">
      <c r="A49" s="25"/>
      <c r="B49" s="22" t="s">
        <v>706</v>
      </c>
      <c r="C49" s="22" t="s">
        <v>688</v>
      </c>
      <c r="D49" s="5"/>
      <c r="E49" s="22" t="s">
        <v>202</v>
      </c>
      <c r="F49" s="24">
        <v>300</v>
      </c>
      <c r="G49" s="128" t="s">
        <v>202</v>
      </c>
      <c r="H49" s="128">
        <v>1000</v>
      </c>
      <c r="I49" s="154" t="str">
        <f t="shared" si="0"/>
        <v/>
      </c>
    </row>
    <row r="50" spans="1:9">
      <c r="A50" s="25"/>
      <c r="B50" s="22" t="s">
        <v>707</v>
      </c>
      <c r="C50" s="22" t="s">
        <v>689</v>
      </c>
      <c r="D50" s="5"/>
      <c r="E50" s="22" t="s">
        <v>202</v>
      </c>
      <c r="F50" s="24">
        <v>3800</v>
      </c>
      <c r="G50" s="128" t="s">
        <v>202</v>
      </c>
      <c r="H50" s="128">
        <v>1000</v>
      </c>
      <c r="I50" s="154" t="str">
        <f>IF(ISBLANK(D50),"",D50*F50*H50)</f>
        <v/>
      </c>
    </row>
    <row r="51" spans="1:9">
      <c r="A51" s="25"/>
      <c r="B51" s="22" t="s">
        <v>708</v>
      </c>
      <c r="C51" s="22" t="s">
        <v>690</v>
      </c>
      <c r="D51" s="5"/>
      <c r="E51" s="22" t="s">
        <v>202</v>
      </c>
      <c r="F51" s="24">
        <v>140</v>
      </c>
      <c r="G51" s="128" t="s">
        <v>202</v>
      </c>
      <c r="H51" s="128">
        <v>1000</v>
      </c>
      <c r="I51" s="154" t="str">
        <f t="shared" si="0"/>
        <v/>
      </c>
    </row>
    <row r="52" spans="1:9">
      <c r="A52" s="25"/>
      <c r="B52" s="22" t="s">
        <v>709</v>
      </c>
      <c r="C52" s="22" t="s">
        <v>691</v>
      </c>
      <c r="D52" s="5"/>
      <c r="E52" s="22" t="s">
        <v>202</v>
      </c>
      <c r="F52" s="24">
        <v>2900</v>
      </c>
      <c r="G52" s="128" t="s">
        <v>202</v>
      </c>
      <c r="H52" s="128">
        <v>1000</v>
      </c>
      <c r="I52" s="154" t="str">
        <f t="shared" si="0"/>
        <v/>
      </c>
    </row>
    <row r="53" spans="1:9">
      <c r="A53" s="25"/>
      <c r="B53" s="22" t="s">
        <v>710</v>
      </c>
      <c r="C53" s="22" t="s">
        <v>692</v>
      </c>
      <c r="D53" s="5"/>
      <c r="E53" s="22" t="s">
        <v>202</v>
      </c>
      <c r="F53" s="24">
        <v>6300</v>
      </c>
      <c r="G53" s="128" t="s">
        <v>202</v>
      </c>
      <c r="H53" s="128">
        <v>1000</v>
      </c>
      <c r="I53" s="154" t="str">
        <f t="shared" si="0"/>
        <v/>
      </c>
    </row>
    <row r="54" spans="1:9">
      <c r="A54" s="25"/>
      <c r="B54" s="22" t="s">
        <v>711</v>
      </c>
      <c r="C54" s="22" t="s">
        <v>693</v>
      </c>
      <c r="D54" s="5"/>
      <c r="E54" s="22" t="s">
        <v>202</v>
      </c>
      <c r="F54" s="24">
        <v>560</v>
      </c>
      <c r="G54" s="128" t="s">
        <v>202</v>
      </c>
      <c r="H54" s="128">
        <v>1000</v>
      </c>
      <c r="I54" s="154" t="str">
        <f t="shared" si="0"/>
        <v/>
      </c>
    </row>
    <row r="55" spans="1:9">
      <c r="A55" s="25"/>
      <c r="B55" s="22" t="s">
        <v>712</v>
      </c>
      <c r="C55" s="22" t="s">
        <v>694</v>
      </c>
      <c r="D55" s="5"/>
      <c r="E55" s="22" t="s">
        <v>202</v>
      </c>
      <c r="F55" s="24">
        <v>1300</v>
      </c>
      <c r="G55" s="128" t="s">
        <v>202</v>
      </c>
      <c r="H55" s="128">
        <v>1000</v>
      </c>
      <c r="I55" s="154" t="str">
        <f>IF(ISBLANK(D55),"",D55*F55*H55)</f>
        <v/>
      </c>
    </row>
    <row r="56" spans="1:9">
      <c r="A56" s="25"/>
      <c r="B56" s="22" t="s">
        <v>660</v>
      </c>
      <c r="C56" s="22" t="s">
        <v>683</v>
      </c>
      <c r="D56" s="5"/>
      <c r="E56" s="22" t="s">
        <v>202</v>
      </c>
      <c r="F56" s="24">
        <v>6500</v>
      </c>
      <c r="G56" s="128" t="s">
        <v>202</v>
      </c>
      <c r="H56" s="128">
        <v>1000</v>
      </c>
      <c r="I56" s="154" t="str">
        <f>IF(ISBLANK(D56),"",D56*F56*H56)</f>
        <v/>
      </c>
    </row>
    <row r="57" spans="1:9">
      <c r="A57" s="25"/>
      <c r="B57" s="22" t="s">
        <v>661</v>
      </c>
      <c r="C57" s="22" t="s">
        <v>684</v>
      </c>
      <c r="D57" s="5"/>
      <c r="E57" s="22" t="s">
        <v>202</v>
      </c>
      <c r="F57" s="24">
        <v>9200</v>
      </c>
      <c r="G57" s="128" t="s">
        <v>202</v>
      </c>
      <c r="H57" s="128">
        <v>1000</v>
      </c>
      <c r="I57" s="154" t="str">
        <f>IF(ISBLANK(D57),"",D57*F57*H57)</f>
        <v/>
      </c>
    </row>
    <row r="58" spans="1:9">
      <c r="A58" s="25"/>
      <c r="B58" s="22" t="s">
        <v>662</v>
      </c>
      <c r="C58" s="22" t="s">
        <v>695</v>
      </c>
      <c r="D58" s="5"/>
      <c r="E58" s="22" t="s">
        <v>202</v>
      </c>
      <c r="F58" s="24">
        <v>7000</v>
      </c>
      <c r="G58" s="128" t="s">
        <v>202</v>
      </c>
      <c r="H58" s="128">
        <v>1000</v>
      </c>
      <c r="I58" s="154" t="str">
        <f>IF(ISBLANK(D58),"",D58*F58*H58)</f>
        <v/>
      </c>
    </row>
    <row r="59" spans="1:9">
      <c r="A59" s="25"/>
      <c r="B59" s="22" t="s">
        <v>663</v>
      </c>
      <c r="C59" s="22" t="s">
        <v>696</v>
      </c>
      <c r="D59" s="5"/>
      <c r="E59" s="22" t="s">
        <v>202</v>
      </c>
      <c r="F59" s="24">
        <v>8700</v>
      </c>
      <c r="G59" s="128" t="s">
        <v>202</v>
      </c>
      <c r="H59" s="128">
        <v>1000</v>
      </c>
      <c r="I59" s="154" t="str">
        <f>IF(ISBLANK(D59),"",D59*F59*H59)</f>
        <v/>
      </c>
    </row>
    <row r="60" spans="1:9">
      <c r="A60" s="25"/>
      <c r="B60" s="22" t="s">
        <v>664</v>
      </c>
      <c r="C60" s="22" t="s">
        <v>697</v>
      </c>
      <c r="D60" s="5"/>
      <c r="E60" s="22" t="s">
        <v>202</v>
      </c>
      <c r="F60" s="24">
        <v>7000</v>
      </c>
      <c r="G60" s="128" t="s">
        <v>202</v>
      </c>
      <c r="H60" s="128">
        <v>1000</v>
      </c>
      <c r="I60" s="154" t="str">
        <f t="shared" si="0"/>
        <v/>
      </c>
    </row>
    <row r="61" spans="1:9">
      <c r="A61" s="25"/>
      <c r="B61" s="22" t="s">
        <v>665</v>
      </c>
      <c r="C61" s="22" t="s">
        <v>668</v>
      </c>
      <c r="D61" s="5"/>
      <c r="E61" s="22" t="s">
        <v>202</v>
      </c>
      <c r="F61" s="24">
        <v>7500</v>
      </c>
      <c r="G61" s="128" t="s">
        <v>202</v>
      </c>
      <c r="H61" s="128">
        <v>1000</v>
      </c>
      <c r="I61" s="154" t="str">
        <f t="shared" si="0"/>
        <v/>
      </c>
    </row>
    <row r="62" spans="1:9">
      <c r="A62" s="25"/>
      <c r="B62" s="22" t="s">
        <v>666</v>
      </c>
      <c r="C62" s="22" t="s">
        <v>698</v>
      </c>
      <c r="D62" s="5"/>
      <c r="E62" s="22" t="s">
        <v>202</v>
      </c>
      <c r="F62" s="24">
        <v>7400</v>
      </c>
      <c r="G62" s="128" t="s">
        <v>202</v>
      </c>
      <c r="H62" s="128">
        <v>1000</v>
      </c>
      <c r="I62" s="154" t="str">
        <f t="shared" si="0"/>
        <v/>
      </c>
    </row>
    <row r="63" spans="1:9">
      <c r="A63" s="25" t="s">
        <v>358</v>
      </c>
      <c r="B63" s="22" t="s">
        <v>480</v>
      </c>
      <c r="C63" s="22" t="s">
        <v>264</v>
      </c>
      <c r="D63" s="5"/>
      <c r="E63" s="22" t="s">
        <v>202</v>
      </c>
      <c r="F63" s="24">
        <v>23900</v>
      </c>
      <c r="G63" s="128" t="s">
        <v>202</v>
      </c>
      <c r="H63" s="128">
        <v>1000</v>
      </c>
      <c r="I63" s="154" t="str">
        <f t="shared" si="0"/>
        <v/>
      </c>
    </row>
    <row r="64" spans="1:9">
      <c r="A64" s="25"/>
      <c r="B64" s="254" t="s">
        <v>1708</v>
      </c>
      <c r="C64" s="99"/>
      <c r="D64" s="179"/>
      <c r="E64" s="99"/>
      <c r="F64" s="180"/>
      <c r="G64" s="181"/>
      <c r="H64" s="181"/>
      <c r="I64" s="177"/>
    </row>
    <row r="65" spans="1:9">
      <c r="A65" s="25"/>
      <c r="B65" s="22" t="s">
        <v>518</v>
      </c>
      <c r="C65" s="22" t="s">
        <v>725</v>
      </c>
      <c r="D65" s="5"/>
      <c r="E65" s="22" t="s">
        <v>202</v>
      </c>
      <c r="F65" s="24">
        <f>44%*F46+4%*F48+52%*F50</f>
        <v>3260</v>
      </c>
      <c r="G65" s="128" t="s">
        <v>202</v>
      </c>
      <c r="H65" s="128">
        <v>1000</v>
      </c>
      <c r="I65" s="154" t="str">
        <f t="shared" ref="I65:I72" si="1">IF(ISBLANK(D65),"",D65*F65*H65)</f>
        <v/>
      </c>
    </row>
    <row r="66" spans="1:9" s="534" customFormat="1">
      <c r="A66" s="25"/>
      <c r="B66" s="744" t="s">
        <v>1565</v>
      </c>
      <c r="C66" s="744" t="s">
        <v>1709</v>
      </c>
      <c r="D66" s="5"/>
      <c r="E66" s="22" t="s">
        <v>202</v>
      </c>
      <c r="F66" s="24">
        <f>20%*$F$44+40%*$F$46+40%*$F$48</f>
        <v>1770</v>
      </c>
      <c r="G66" s="128" t="s">
        <v>202</v>
      </c>
      <c r="H66" s="128">
        <v>1000</v>
      </c>
      <c r="I66" s="154" t="str">
        <f>IF(ISBLANK(D66),"",D66*F66*H66)</f>
        <v/>
      </c>
    </row>
    <row r="67" spans="1:9">
      <c r="A67" s="25"/>
      <c r="B67" s="744" t="s">
        <v>699</v>
      </c>
      <c r="C67" s="744" t="s">
        <v>519</v>
      </c>
      <c r="D67" s="5"/>
      <c r="E67" s="22" t="s">
        <v>202</v>
      </c>
      <c r="F67" s="24">
        <f>23%*F44+25%*F46+52%*F48</f>
        <v>1525.5</v>
      </c>
      <c r="G67" s="128" t="s">
        <v>202</v>
      </c>
      <c r="H67" s="128">
        <v>1000</v>
      </c>
      <c r="I67" s="154" t="str">
        <f t="shared" si="1"/>
        <v/>
      </c>
    </row>
    <row r="68" spans="1:9" s="534" customFormat="1">
      <c r="A68" s="25"/>
      <c r="B68" s="744" t="s">
        <v>1566</v>
      </c>
      <c r="C68" s="744" t="s">
        <v>1710</v>
      </c>
      <c r="D68" s="5"/>
      <c r="E68" s="22" t="s">
        <v>202</v>
      </c>
      <c r="F68" s="24">
        <f>30%*$F$44+30%*$F$46+40%*$F$48</f>
        <v>1555</v>
      </c>
      <c r="G68" s="128" t="s">
        <v>202</v>
      </c>
      <c r="H68" s="128">
        <v>1000</v>
      </c>
      <c r="I68" s="154" t="str">
        <f t="shared" si="1"/>
        <v/>
      </c>
    </row>
    <row r="69" spans="1:9">
      <c r="A69" s="25"/>
      <c r="B69" s="22" t="s">
        <v>520</v>
      </c>
      <c r="C69" s="22" t="s">
        <v>521</v>
      </c>
      <c r="D69" s="5"/>
      <c r="E69" s="22" t="s">
        <v>202</v>
      </c>
      <c r="F69" s="24">
        <f>47%*F94+7%*F46+46%*F50</f>
        <v>2794.7</v>
      </c>
      <c r="G69" s="128" t="s">
        <v>202</v>
      </c>
      <c r="H69" s="128">
        <v>1000</v>
      </c>
      <c r="I69" s="154" t="str">
        <f t="shared" si="1"/>
        <v/>
      </c>
    </row>
    <row r="70" spans="1:9">
      <c r="A70" s="25"/>
      <c r="B70" s="22" t="s">
        <v>522</v>
      </c>
      <c r="C70" s="22" t="s">
        <v>700</v>
      </c>
      <c r="D70" s="5"/>
      <c r="E70" s="22" t="s">
        <v>202</v>
      </c>
      <c r="F70" s="24">
        <f>AVERAGE(F44,F46)</f>
        <v>1725</v>
      </c>
      <c r="G70" s="128" t="s">
        <v>202</v>
      </c>
      <c r="H70" s="128">
        <v>1000</v>
      </c>
      <c r="I70" s="154" t="str">
        <f t="shared" si="1"/>
        <v/>
      </c>
    </row>
    <row r="71" spans="1:9">
      <c r="A71" s="25"/>
      <c r="B71" s="22" t="s">
        <v>523</v>
      </c>
      <c r="C71" s="22" t="s">
        <v>524</v>
      </c>
      <c r="D71" s="5"/>
      <c r="E71" s="22" t="s">
        <v>202</v>
      </c>
      <c r="F71" s="24">
        <f>AVERAGE(F46,F50)</f>
        <v>3300</v>
      </c>
      <c r="G71" s="128" t="s">
        <v>202</v>
      </c>
      <c r="H71" s="128">
        <v>1000</v>
      </c>
      <c r="I71" s="154" t="str">
        <f t="shared" si="1"/>
        <v/>
      </c>
    </row>
    <row r="72" spans="1:9">
      <c r="A72" s="25"/>
      <c r="B72" s="22" t="s">
        <v>525</v>
      </c>
      <c r="C72" s="22" t="s">
        <v>526</v>
      </c>
      <c r="D72" s="5"/>
      <c r="E72" s="22" t="s">
        <v>202</v>
      </c>
      <c r="F72" s="24">
        <f>46%*F43+54%*F57</f>
        <v>10350</v>
      </c>
      <c r="G72" s="128" t="s">
        <v>202</v>
      </c>
      <c r="H72" s="128">
        <v>1000</v>
      </c>
      <c r="I72" s="154" t="str">
        <f t="shared" si="1"/>
        <v/>
      </c>
    </row>
    <row r="73" spans="1:9" s="25" customFormat="1">
      <c r="B73" s="71" t="s">
        <v>222</v>
      </c>
      <c r="C73" s="71"/>
      <c r="D73" s="142"/>
      <c r="E73" s="142"/>
      <c r="F73" s="142"/>
      <c r="G73" s="142"/>
      <c r="H73" s="142"/>
      <c r="I73" s="155">
        <f>SUM(I40:I72)</f>
        <v>0</v>
      </c>
    </row>
    <row r="74" spans="1:9" s="33" customFormat="1" ht="9">
      <c r="B74" s="289"/>
      <c r="C74" s="289"/>
      <c r="D74" s="290"/>
      <c r="E74" s="290"/>
      <c r="F74" s="290"/>
      <c r="G74" s="290"/>
      <c r="H74" s="290"/>
      <c r="I74" s="291"/>
    </row>
    <row r="75" spans="1:9" s="25" customFormat="1" ht="14.25" customHeight="1">
      <c r="B75" s="1171" t="s">
        <v>106</v>
      </c>
      <c r="C75" s="1171"/>
      <c r="D75" s="1171"/>
      <c r="E75" s="1171"/>
      <c r="F75" s="1171"/>
      <c r="G75" s="1171"/>
      <c r="H75" s="1171"/>
      <c r="I75" s="1171"/>
    </row>
    <row r="76" spans="1:9" s="25" customFormat="1">
      <c r="B76" s="1171"/>
      <c r="C76" s="1171"/>
      <c r="D76" s="1171"/>
      <c r="E76" s="1171"/>
      <c r="F76" s="1171"/>
      <c r="G76" s="1171"/>
      <c r="H76" s="1171"/>
      <c r="I76" s="1171"/>
    </row>
    <row r="77" spans="1:9">
      <c r="A77" s="25"/>
    </row>
    <row r="78" spans="1:9">
      <c r="A78" s="190" t="s">
        <v>62</v>
      </c>
    </row>
    <row r="79" spans="1:9">
      <c r="A79" s="268"/>
      <c r="B79" s="1172" t="s">
        <v>655</v>
      </c>
      <c r="C79" s="1172"/>
      <c r="D79" s="1172"/>
      <c r="E79" s="1172"/>
      <c r="F79" s="1172"/>
      <c r="G79" s="1172"/>
      <c r="H79" s="1172"/>
      <c r="I79" s="1172"/>
    </row>
    <row r="80" spans="1:9" ht="36">
      <c r="A80" s="25"/>
      <c r="B80" s="253" t="s">
        <v>226</v>
      </c>
      <c r="C80" s="253"/>
      <c r="D80" s="123" t="s">
        <v>261</v>
      </c>
      <c r="E80" s="123" t="s">
        <v>202</v>
      </c>
      <c r="F80" s="123" t="s">
        <v>372</v>
      </c>
      <c r="G80" s="123" t="s">
        <v>202</v>
      </c>
      <c r="H80" s="123" t="s">
        <v>373</v>
      </c>
      <c r="I80" s="740" t="s">
        <v>767</v>
      </c>
    </row>
    <row r="81" spans="1:9" s="178" customFormat="1">
      <c r="A81" s="25"/>
      <c r="B81" s="1173" t="s">
        <v>624</v>
      </c>
      <c r="C81" s="1174"/>
      <c r="D81" s="252"/>
      <c r="E81" s="252"/>
      <c r="F81" s="252"/>
      <c r="G81" s="252"/>
      <c r="H81" s="252"/>
      <c r="I81" s="252"/>
    </row>
    <row r="82" spans="1:9">
      <c r="A82" s="25"/>
      <c r="B82" s="22" t="s">
        <v>509</v>
      </c>
      <c r="C82" s="22" t="s">
        <v>485</v>
      </c>
      <c r="D82" s="5"/>
      <c r="E82" s="22" t="s">
        <v>202</v>
      </c>
      <c r="F82" s="24">
        <v>4750</v>
      </c>
      <c r="G82" s="128" t="s">
        <v>202</v>
      </c>
      <c r="H82" s="128">
        <v>1000</v>
      </c>
      <c r="I82" s="154" t="str">
        <f t="shared" ref="I82:I98" si="2">IF(ISBLANK(D82),"",D82*F82*H82)</f>
        <v/>
      </c>
    </row>
    <row r="83" spans="1:9">
      <c r="A83" s="25"/>
      <c r="B83" s="22" t="s">
        <v>604</v>
      </c>
      <c r="C83" s="22" t="s">
        <v>486</v>
      </c>
      <c r="D83" s="5"/>
      <c r="E83" s="22" t="s">
        <v>202</v>
      </c>
      <c r="F83" s="24">
        <v>10900</v>
      </c>
      <c r="G83" s="128" t="s">
        <v>202</v>
      </c>
      <c r="H83" s="128">
        <v>1000</v>
      </c>
      <c r="I83" s="154" t="str">
        <f t="shared" si="2"/>
        <v/>
      </c>
    </row>
    <row r="84" spans="1:9">
      <c r="A84" s="25"/>
      <c r="B84" s="22" t="s">
        <v>477</v>
      </c>
      <c r="C84" s="22" t="s">
        <v>487</v>
      </c>
      <c r="D84" s="5"/>
      <c r="E84" s="22" t="s">
        <v>202</v>
      </c>
      <c r="F84" s="24">
        <v>14400</v>
      </c>
      <c r="G84" s="128" t="s">
        <v>202</v>
      </c>
      <c r="H84" s="128">
        <v>1000</v>
      </c>
      <c r="I84" s="154" t="str">
        <f t="shared" si="2"/>
        <v/>
      </c>
    </row>
    <row r="85" spans="1:9">
      <c r="A85" s="25"/>
      <c r="B85" s="22" t="s">
        <v>6</v>
      </c>
      <c r="C85" s="22" t="s">
        <v>508</v>
      </c>
      <c r="D85" s="5"/>
      <c r="E85" s="22" t="s">
        <v>202</v>
      </c>
      <c r="F85" s="24">
        <v>6130</v>
      </c>
      <c r="G85" s="128" t="s">
        <v>202</v>
      </c>
      <c r="H85" s="128">
        <v>1000</v>
      </c>
      <c r="I85" s="154" t="str">
        <f t="shared" si="2"/>
        <v/>
      </c>
    </row>
    <row r="86" spans="1:9">
      <c r="A86" s="25"/>
      <c r="B86" s="22" t="s">
        <v>605</v>
      </c>
      <c r="C86" s="22" t="s">
        <v>609</v>
      </c>
      <c r="D86" s="5"/>
      <c r="E86" s="22" t="s">
        <v>202</v>
      </c>
      <c r="F86" s="24">
        <v>10000</v>
      </c>
      <c r="G86" s="128" t="s">
        <v>202</v>
      </c>
      <c r="H86" s="128">
        <v>1000</v>
      </c>
      <c r="I86" s="154" t="str">
        <f t="shared" si="2"/>
        <v/>
      </c>
    </row>
    <row r="87" spans="1:9">
      <c r="A87" s="25"/>
      <c r="B87" s="22" t="s">
        <v>606</v>
      </c>
      <c r="C87" s="22" t="s">
        <v>610</v>
      </c>
      <c r="D87" s="5"/>
      <c r="E87" s="22" t="s">
        <v>202</v>
      </c>
      <c r="F87" s="24">
        <v>7370</v>
      </c>
      <c r="G87" s="128" t="s">
        <v>202</v>
      </c>
      <c r="H87" s="128">
        <v>1000</v>
      </c>
      <c r="I87" s="154" t="str">
        <f t="shared" si="2"/>
        <v/>
      </c>
    </row>
    <row r="88" spans="1:9">
      <c r="A88" s="25"/>
      <c r="B88" s="22" t="s">
        <v>378</v>
      </c>
      <c r="C88" s="22" t="s">
        <v>611</v>
      </c>
      <c r="D88" s="5"/>
      <c r="E88" s="22" t="s">
        <v>202</v>
      </c>
      <c r="F88" s="24">
        <v>1890</v>
      </c>
      <c r="G88" s="128" t="s">
        <v>202</v>
      </c>
      <c r="H88" s="128">
        <v>1000</v>
      </c>
      <c r="I88" s="154" t="str">
        <f t="shared" si="2"/>
        <v/>
      </c>
    </row>
    <row r="89" spans="1:9">
      <c r="A89" s="25"/>
      <c r="B89" s="22" t="s">
        <v>379</v>
      </c>
      <c r="C89" s="22" t="s">
        <v>612</v>
      </c>
      <c r="D89" s="5"/>
      <c r="E89" s="22" t="s">
        <v>202</v>
      </c>
      <c r="F89" s="24">
        <v>7140</v>
      </c>
      <c r="G89" s="128" t="s">
        <v>202</v>
      </c>
      <c r="H89" s="128">
        <v>1000</v>
      </c>
      <c r="I89" s="154" t="str">
        <f t="shared" si="2"/>
        <v/>
      </c>
    </row>
    <row r="90" spans="1:9">
      <c r="A90" s="25"/>
      <c r="B90" s="22" t="s">
        <v>476</v>
      </c>
      <c r="C90" s="22" t="s">
        <v>613</v>
      </c>
      <c r="D90" s="5"/>
      <c r="E90" s="22" t="s">
        <v>202</v>
      </c>
      <c r="F90" s="24">
        <v>1640</v>
      </c>
      <c r="G90" s="128" t="s">
        <v>202</v>
      </c>
      <c r="H90" s="128">
        <v>1000</v>
      </c>
      <c r="I90" s="154" t="str">
        <f t="shared" si="2"/>
        <v/>
      </c>
    </row>
    <row r="91" spans="1:9">
      <c r="A91" s="25"/>
      <c r="B91" s="22" t="s">
        <v>474</v>
      </c>
      <c r="C91" s="22" t="s">
        <v>614</v>
      </c>
      <c r="D91" s="5"/>
      <c r="E91" s="22" t="s">
        <v>202</v>
      </c>
      <c r="F91" s="24">
        <v>1400</v>
      </c>
      <c r="G91" s="128" t="s">
        <v>202</v>
      </c>
      <c r="H91" s="128">
        <v>1000</v>
      </c>
      <c r="I91" s="154" t="str">
        <f t="shared" si="2"/>
        <v/>
      </c>
    </row>
    <row r="92" spans="1:9">
      <c r="A92" s="25"/>
      <c r="B92" s="22" t="s">
        <v>607</v>
      </c>
      <c r="C92" s="22" t="s">
        <v>615</v>
      </c>
      <c r="D92" s="5"/>
      <c r="E92" s="22" t="s">
        <v>202</v>
      </c>
      <c r="F92" s="24">
        <v>5</v>
      </c>
      <c r="G92" s="128" t="s">
        <v>202</v>
      </c>
      <c r="H92" s="128">
        <v>1000</v>
      </c>
      <c r="I92" s="154" t="str">
        <f>IF(ISBLANK(D92),"",D92*F92*H92)</f>
        <v/>
      </c>
    </row>
    <row r="93" spans="1:9">
      <c r="A93" s="25"/>
      <c r="B93" s="22" t="s">
        <v>608</v>
      </c>
      <c r="C93" s="22" t="s">
        <v>616</v>
      </c>
      <c r="D93" s="5"/>
      <c r="E93" s="22" t="s">
        <v>202</v>
      </c>
      <c r="F93" s="24">
        <v>146</v>
      </c>
      <c r="G93" s="128" t="s">
        <v>202</v>
      </c>
      <c r="H93" s="128">
        <v>1000</v>
      </c>
      <c r="I93" s="154" t="str">
        <f t="shared" si="2"/>
        <v/>
      </c>
    </row>
    <row r="94" spans="1:9">
      <c r="A94" s="25"/>
      <c r="B94" s="22" t="s">
        <v>484</v>
      </c>
      <c r="C94" s="22" t="s">
        <v>483</v>
      </c>
      <c r="D94" s="5"/>
      <c r="E94" s="22" t="s">
        <v>202</v>
      </c>
      <c r="F94" s="24">
        <v>1810</v>
      </c>
      <c r="G94" s="128" t="s">
        <v>202</v>
      </c>
      <c r="H94" s="128">
        <v>1000</v>
      </c>
      <c r="I94" s="154" t="str">
        <f t="shared" si="2"/>
        <v/>
      </c>
    </row>
    <row r="95" spans="1:9">
      <c r="A95" s="25"/>
      <c r="B95" s="22" t="s">
        <v>377</v>
      </c>
      <c r="C95" s="22" t="s">
        <v>617</v>
      </c>
      <c r="D95" s="5"/>
      <c r="E95" s="22" t="s">
        <v>202</v>
      </c>
      <c r="F95" s="24">
        <v>77</v>
      </c>
      <c r="G95" s="128" t="s">
        <v>202</v>
      </c>
      <c r="H95" s="128">
        <v>1000</v>
      </c>
      <c r="I95" s="154" t="str">
        <f t="shared" si="2"/>
        <v/>
      </c>
    </row>
    <row r="96" spans="1:9">
      <c r="A96" s="25"/>
      <c r="B96" s="22" t="s">
        <v>5</v>
      </c>
      <c r="C96" s="22" t="s">
        <v>618</v>
      </c>
      <c r="D96" s="5"/>
      <c r="E96" s="22" t="s">
        <v>202</v>
      </c>
      <c r="F96" s="24">
        <v>609</v>
      </c>
      <c r="G96" s="128" t="s">
        <v>202</v>
      </c>
      <c r="H96" s="128">
        <v>1000</v>
      </c>
      <c r="I96" s="154" t="str">
        <f t="shared" si="2"/>
        <v/>
      </c>
    </row>
    <row r="97" spans="1:9">
      <c r="A97" s="25"/>
      <c r="B97" s="22" t="s">
        <v>375</v>
      </c>
      <c r="C97" s="22" t="s">
        <v>619</v>
      </c>
      <c r="D97" s="5"/>
      <c r="E97" s="22" t="s">
        <v>202</v>
      </c>
      <c r="F97" s="24">
        <v>725</v>
      </c>
      <c r="G97" s="128" t="s">
        <v>202</v>
      </c>
      <c r="H97" s="128">
        <v>1000</v>
      </c>
      <c r="I97" s="154" t="str">
        <f t="shared" si="2"/>
        <v/>
      </c>
    </row>
    <row r="98" spans="1:9">
      <c r="A98" s="25"/>
      <c r="B98" s="22" t="s">
        <v>376</v>
      </c>
      <c r="C98" s="22" t="s">
        <v>620</v>
      </c>
      <c r="D98" s="5"/>
      <c r="E98" s="22" t="s">
        <v>202</v>
      </c>
      <c r="F98" s="24">
        <v>2310</v>
      </c>
      <c r="G98" s="128" t="s">
        <v>202</v>
      </c>
      <c r="H98" s="128">
        <v>1000</v>
      </c>
      <c r="I98" s="154" t="str">
        <f t="shared" si="2"/>
        <v/>
      </c>
    </row>
    <row r="99" spans="1:9">
      <c r="A99" s="25"/>
      <c r="B99" s="22" t="s">
        <v>481</v>
      </c>
      <c r="C99" s="22" t="s">
        <v>621</v>
      </c>
      <c r="D99" s="5"/>
      <c r="E99" s="22" t="s">
        <v>202</v>
      </c>
      <c r="F99" s="24">
        <v>122</v>
      </c>
      <c r="G99" s="128" t="s">
        <v>202</v>
      </c>
      <c r="H99" s="128">
        <v>1000</v>
      </c>
      <c r="I99" s="154" t="str">
        <f>IF(ISBLANK(D99),"",D99*F99*H99)</f>
        <v/>
      </c>
    </row>
    <row r="100" spans="1:9">
      <c r="A100" s="25"/>
      <c r="B100" s="22" t="s">
        <v>482</v>
      </c>
      <c r="C100" s="22" t="s">
        <v>622</v>
      </c>
      <c r="D100" s="5"/>
      <c r="E100" s="22" t="s">
        <v>202</v>
      </c>
      <c r="F100" s="24">
        <v>595</v>
      </c>
      <c r="G100" s="128" t="s">
        <v>202</v>
      </c>
      <c r="H100" s="128">
        <v>1000</v>
      </c>
      <c r="I100" s="154" t="str">
        <f>IF(ISBLANK(D100),"",D100*F100*H100)</f>
        <v/>
      </c>
    </row>
    <row r="101" spans="1:9" s="178" customFormat="1">
      <c r="A101" s="25"/>
      <c r="B101" s="1173" t="s">
        <v>629</v>
      </c>
      <c r="C101" s="1174"/>
      <c r="D101" s="252"/>
      <c r="E101" s="252"/>
      <c r="F101" s="252"/>
      <c r="G101" s="252"/>
      <c r="H101" s="252"/>
      <c r="I101" s="252"/>
    </row>
    <row r="102" spans="1:9">
      <c r="A102" s="25"/>
      <c r="B102" s="22" t="s">
        <v>626</v>
      </c>
      <c r="C102" s="22" t="s">
        <v>667</v>
      </c>
      <c r="D102" s="5"/>
      <c r="E102" s="22" t="s">
        <v>202</v>
      </c>
      <c r="F102" s="24">
        <v>17200</v>
      </c>
      <c r="G102" s="128" t="s">
        <v>202</v>
      </c>
      <c r="H102" s="128">
        <v>1000</v>
      </c>
      <c r="I102" s="154" t="str">
        <f>IF(ISBLANK(D102),"",D102*F102*H102)</f>
        <v/>
      </c>
    </row>
    <row r="103" spans="1:9">
      <c r="A103" s="25"/>
      <c r="B103" s="22" t="s">
        <v>627</v>
      </c>
      <c r="C103" s="22" t="s">
        <v>669</v>
      </c>
      <c r="D103" s="5"/>
      <c r="E103" s="22" t="s">
        <v>202</v>
      </c>
      <c r="F103" s="24">
        <v>7500</v>
      </c>
      <c r="G103" s="128" t="s">
        <v>202</v>
      </c>
      <c r="H103" s="128">
        <v>1000</v>
      </c>
      <c r="I103" s="154" t="str">
        <f t="shared" ref="I103:I123" si="3">IF(ISBLANK(D103),"",D103*F103*H103)</f>
        <v/>
      </c>
    </row>
    <row r="104" spans="1:9">
      <c r="A104" s="25"/>
      <c r="B104" s="22" t="s">
        <v>628</v>
      </c>
      <c r="C104" s="22" t="s">
        <v>670</v>
      </c>
      <c r="D104" s="5"/>
      <c r="E104" s="22" t="s">
        <v>202</v>
      </c>
      <c r="F104" s="24">
        <v>17700</v>
      </c>
      <c r="G104" s="128" t="s">
        <v>202</v>
      </c>
      <c r="H104" s="128">
        <v>1000</v>
      </c>
      <c r="I104" s="154" t="str">
        <f t="shared" si="3"/>
        <v/>
      </c>
    </row>
    <row r="105" spans="1:9" s="178" customFormat="1">
      <c r="A105" s="25"/>
      <c r="B105" s="1173" t="s">
        <v>630</v>
      </c>
      <c r="C105" s="1174"/>
      <c r="D105" s="252"/>
      <c r="E105" s="252"/>
      <c r="F105" s="252"/>
      <c r="G105" s="252"/>
      <c r="H105" s="252"/>
      <c r="I105" s="252"/>
    </row>
    <row r="106" spans="1:9">
      <c r="A106" s="25"/>
      <c r="B106" s="22" t="s">
        <v>631</v>
      </c>
      <c r="C106" s="22" t="s">
        <v>671</v>
      </c>
      <c r="D106" s="5"/>
      <c r="E106" s="22" t="s">
        <v>202</v>
      </c>
      <c r="F106" s="24">
        <v>14900</v>
      </c>
      <c r="G106" s="128" t="s">
        <v>202</v>
      </c>
      <c r="H106" s="128">
        <v>1000</v>
      </c>
      <c r="I106" s="154" t="str">
        <f t="shared" si="3"/>
        <v/>
      </c>
    </row>
    <row r="107" spans="1:9">
      <c r="A107" s="25"/>
      <c r="B107" s="22" t="s">
        <v>359</v>
      </c>
      <c r="C107" s="22" t="s">
        <v>672</v>
      </c>
      <c r="D107" s="5"/>
      <c r="E107" s="22" t="s">
        <v>202</v>
      </c>
      <c r="F107" s="24">
        <v>6320</v>
      </c>
      <c r="G107" s="128" t="s">
        <v>202</v>
      </c>
      <c r="H107" s="128">
        <v>1000</v>
      </c>
      <c r="I107" s="154" t="str">
        <f t="shared" si="3"/>
        <v/>
      </c>
    </row>
    <row r="108" spans="1:9">
      <c r="A108" s="25"/>
      <c r="B108" s="22" t="s">
        <v>360</v>
      </c>
      <c r="C108" s="22" t="s">
        <v>673</v>
      </c>
      <c r="D108" s="5"/>
      <c r="E108" s="22" t="s">
        <v>202</v>
      </c>
      <c r="F108" s="24">
        <v>756</v>
      </c>
      <c r="G108" s="128" t="s">
        <v>202</v>
      </c>
      <c r="H108" s="128">
        <v>1000</v>
      </c>
      <c r="I108" s="154" t="str">
        <f t="shared" si="3"/>
        <v/>
      </c>
    </row>
    <row r="109" spans="1:9">
      <c r="A109" s="25"/>
      <c r="B109" s="22" t="s">
        <v>361</v>
      </c>
      <c r="C109" s="22" t="s">
        <v>713</v>
      </c>
      <c r="D109" s="5"/>
      <c r="E109" s="22" t="s">
        <v>202</v>
      </c>
      <c r="F109" s="24">
        <v>350</v>
      </c>
      <c r="G109" s="128" t="s">
        <v>202</v>
      </c>
      <c r="H109" s="128">
        <v>1000</v>
      </c>
      <c r="I109" s="154" t="str">
        <f t="shared" si="3"/>
        <v/>
      </c>
    </row>
    <row r="110" spans="1:9">
      <c r="A110" s="25"/>
      <c r="B110" s="22" t="s">
        <v>362</v>
      </c>
      <c r="C110" s="22" t="s">
        <v>714</v>
      </c>
      <c r="D110" s="5"/>
      <c r="E110" s="22" t="s">
        <v>202</v>
      </c>
      <c r="F110" s="24">
        <v>708</v>
      </c>
      <c r="G110" s="128" t="s">
        <v>202</v>
      </c>
      <c r="H110" s="128">
        <v>1000</v>
      </c>
      <c r="I110" s="154" t="str">
        <f t="shared" ref="I110:I116" si="4">IF(ISBLANK(D110),"",D110*F110*H110)</f>
        <v/>
      </c>
    </row>
    <row r="111" spans="1:9">
      <c r="A111" s="25"/>
      <c r="B111" s="22" t="s">
        <v>363</v>
      </c>
      <c r="C111" s="22" t="s">
        <v>715</v>
      </c>
      <c r="D111" s="5"/>
      <c r="E111" s="22" t="s">
        <v>202</v>
      </c>
      <c r="F111" s="24">
        <v>659</v>
      </c>
      <c r="G111" s="128" t="s">
        <v>202</v>
      </c>
      <c r="H111" s="128">
        <v>1000</v>
      </c>
      <c r="I111" s="154" t="str">
        <f t="shared" si="4"/>
        <v/>
      </c>
    </row>
    <row r="112" spans="1:9">
      <c r="A112" s="25"/>
      <c r="B112" s="22" t="s">
        <v>364</v>
      </c>
      <c r="C112" s="22" t="s">
        <v>714</v>
      </c>
      <c r="D112" s="5"/>
      <c r="E112" s="22" t="s">
        <v>202</v>
      </c>
      <c r="F112" s="24">
        <v>359</v>
      </c>
      <c r="G112" s="128" t="s">
        <v>202</v>
      </c>
      <c r="H112" s="128">
        <v>1000</v>
      </c>
      <c r="I112" s="154" t="str">
        <f t="shared" si="4"/>
        <v/>
      </c>
    </row>
    <row r="113" spans="1:9">
      <c r="A113" s="25"/>
      <c r="B113" s="22" t="s">
        <v>365</v>
      </c>
      <c r="C113" s="22" t="s">
        <v>716</v>
      </c>
      <c r="D113" s="5"/>
      <c r="E113" s="22" t="s">
        <v>202</v>
      </c>
      <c r="F113" s="24">
        <v>575</v>
      </c>
      <c r="G113" s="128" t="s">
        <v>202</v>
      </c>
      <c r="H113" s="128">
        <v>1000</v>
      </c>
      <c r="I113" s="154" t="str">
        <f t="shared" si="4"/>
        <v/>
      </c>
    </row>
    <row r="114" spans="1:9">
      <c r="A114" s="25"/>
      <c r="B114" s="22" t="s">
        <v>648</v>
      </c>
      <c r="C114" s="22" t="s">
        <v>717</v>
      </c>
      <c r="D114" s="5"/>
      <c r="E114" s="22" t="s">
        <v>202</v>
      </c>
      <c r="F114" s="24">
        <v>580</v>
      </c>
      <c r="G114" s="128" t="s">
        <v>202</v>
      </c>
      <c r="H114" s="128">
        <v>1000</v>
      </c>
      <c r="I114" s="154" t="str">
        <f t="shared" si="4"/>
        <v/>
      </c>
    </row>
    <row r="115" spans="1:9">
      <c r="A115" s="25"/>
      <c r="B115" s="22" t="s">
        <v>649</v>
      </c>
      <c r="C115" s="22" t="s">
        <v>718</v>
      </c>
      <c r="D115" s="5"/>
      <c r="E115" s="22" t="s">
        <v>202</v>
      </c>
      <c r="F115" s="24">
        <v>110</v>
      </c>
      <c r="G115" s="128" t="s">
        <v>202</v>
      </c>
      <c r="H115" s="128">
        <v>1000</v>
      </c>
      <c r="I115" s="154" t="str">
        <f t="shared" si="4"/>
        <v/>
      </c>
    </row>
    <row r="116" spans="1:9">
      <c r="A116" s="25"/>
      <c r="B116" s="22" t="s">
        <v>654</v>
      </c>
      <c r="C116" s="22" t="s">
        <v>719</v>
      </c>
      <c r="D116" s="5"/>
      <c r="E116" s="22" t="s">
        <v>202</v>
      </c>
      <c r="F116" s="24">
        <v>297</v>
      </c>
      <c r="G116" s="128" t="s">
        <v>202</v>
      </c>
      <c r="H116" s="128">
        <v>1000</v>
      </c>
      <c r="I116" s="154" t="str">
        <f t="shared" si="4"/>
        <v/>
      </c>
    </row>
    <row r="117" spans="1:9">
      <c r="A117" s="25"/>
      <c r="B117" s="22" t="s">
        <v>650</v>
      </c>
      <c r="C117" s="22" t="s">
        <v>720</v>
      </c>
      <c r="D117" s="5"/>
      <c r="E117" s="22" t="s">
        <v>202</v>
      </c>
      <c r="F117" s="24">
        <v>59</v>
      </c>
      <c r="G117" s="128" t="s">
        <v>202</v>
      </c>
      <c r="H117" s="128">
        <v>1000</v>
      </c>
      <c r="I117" s="154" t="str">
        <f t="shared" si="3"/>
        <v/>
      </c>
    </row>
    <row r="118" spans="1:9">
      <c r="A118" s="25"/>
      <c r="B118" s="22" t="s">
        <v>651</v>
      </c>
      <c r="C118" s="22" t="s">
        <v>721</v>
      </c>
      <c r="D118" s="5"/>
      <c r="E118" s="22" t="s">
        <v>202</v>
      </c>
      <c r="F118" s="24">
        <v>1870</v>
      </c>
      <c r="G118" s="128" t="s">
        <v>202</v>
      </c>
      <c r="H118" s="128">
        <v>1000</v>
      </c>
      <c r="I118" s="154" t="str">
        <f t="shared" si="3"/>
        <v/>
      </c>
    </row>
    <row r="119" spans="1:9">
      <c r="A119" s="25"/>
      <c r="B119" s="22" t="s">
        <v>652</v>
      </c>
      <c r="C119" s="22" t="s">
        <v>722</v>
      </c>
      <c r="D119" s="5"/>
      <c r="E119" s="22" t="s">
        <v>202</v>
      </c>
      <c r="F119" s="24">
        <v>2800</v>
      </c>
      <c r="G119" s="128" t="s">
        <v>202</v>
      </c>
      <c r="H119" s="128">
        <v>1000</v>
      </c>
      <c r="I119" s="154" t="str">
        <f t="shared" si="3"/>
        <v/>
      </c>
    </row>
    <row r="120" spans="1:9">
      <c r="A120" s="25"/>
      <c r="B120" s="22" t="s">
        <v>653</v>
      </c>
      <c r="C120" s="22" t="s">
        <v>723</v>
      </c>
      <c r="D120" s="5"/>
      <c r="E120" s="22" t="s">
        <v>202</v>
      </c>
      <c r="F120" s="24">
        <v>1500</v>
      </c>
      <c r="G120" s="128" t="s">
        <v>202</v>
      </c>
      <c r="H120" s="128">
        <v>1000</v>
      </c>
      <c r="I120" s="154" t="str">
        <f t="shared" si="3"/>
        <v/>
      </c>
    </row>
    <row r="121" spans="1:9" s="178" customFormat="1">
      <c r="A121" s="25"/>
      <c r="B121" s="1173" t="s">
        <v>625</v>
      </c>
      <c r="C121" s="1174"/>
      <c r="D121" s="252"/>
      <c r="E121" s="252"/>
      <c r="F121" s="252"/>
      <c r="G121" s="252"/>
      <c r="H121" s="252"/>
      <c r="I121" s="252"/>
    </row>
    <row r="122" spans="1:9">
      <c r="A122" s="25"/>
      <c r="B122" s="22" t="s">
        <v>656</v>
      </c>
      <c r="C122" s="22" t="s">
        <v>677</v>
      </c>
      <c r="D122" s="5"/>
      <c r="E122" s="22" t="s">
        <v>202</v>
      </c>
      <c r="F122" s="24">
        <v>10300</v>
      </c>
      <c r="G122" s="128" t="s">
        <v>202</v>
      </c>
      <c r="H122" s="128">
        <v>1000</v>
      </c>
      <c r="I122" s="154" t="str">
        <f t="shared" si="3"/>
        <v/>
      </c>
    </row>
    <row r="123" spans="1:9">
      <c r="A123" s="25"/>
      <c r="B123" s="22" t="s">
        <v>657</v>
      </c>
      <c r="C123" s="22" t="s">
        <v>676</v>
      </c>
      <c r="D123" s="5"/>
      <c r="E123" s="22" t="s">
        <v>202</v>
      </c>
      <c r="F123" s="24">
        <v>1</v>
      </c>
      <c r="G123" s="128" t="s">
        <v>202</v>
      </c>
      <c r="H123" s="128">
        <v>1000</v>
      </c>
      <c r="I123" s="154" t="str">
        <f t="shared" si="3"/>
        <v/>
      </c>
    </row>
    <row r="124" spans="1:9">
      <c r="A124" s="25"/>
      <c r="B124" s="22" t="s">
        <v>658</v>
      </c>
      <c r="C124" s="22" t="s">
        <v>675</v>
      </c>
      <c r="D124" s="5"/>
      <c r="E124" s="22" t="s">
        <v>202</v>
      </c>
      <c r="F124" s="129">
        <v>8.6999999999999993</v>
      </c>
      <c r="G124" s="128" t="s">
        <v>202</v>
      </c>
      <c r="H124" s="128">
        <v>1000</v>
      </c>
      <c r="I124" s="154" t="str">
        <f t="shared" ref="I124:I129" si="5">IF(ISBLANK(D124),"",D124*F124*H124)</f>
        <v/>
      </c>
    </row>
    <row r="125" spans="1:9">
      <c r="A125" s="25"/>
      <c r="B125" s="22" t="s">
        <v>659</v>
      </c>
      <c r="C125" s="22" t="s">
        <v>674</v>
      </c>
      <c r="D125" s="5"/>
      <c r="E125" s="22" t="s">
        <v>202</v>
      </c>
      <c r="F125" s="24">
        <v>13</v>
      </c>
      <c r="G125" s="128" t="s">
        <v>202</v>
      </c>
      <c r="H125" s="128">
        <v>1000</v>
      </c>
      <c r="I125" s="154" t="str">
        <f t="shared" si="5"/>
        <v/>
      </c>
    </row>
    <row r="126" spans="1:9">
      <c r="A126" s="25"/>
      <c r="B126" s="22" t="s">
        <v>374</v>
      </c>
      <c r="C126" s="22" t="s">
        <v>623</v>
      </c>
      <c r="D126" s="5"/>
      <c r="E126" s="22" t="s">
        <v>202</v>
      </c>
      <c r="F126" s="129">
        <v>3.3</v>
      </c>
      <c r="G126" s="128" t="s">
        <v>202</v>
      </c>
      <c r="H126" s="128">
        <v>1000</v>
      </c>
      <c r="I126" s="154" t="str">
        <f t="shared" si="5"/>
        <v/>
      </c>
    </row>
    <row r="127" spans="1:9">
      <c r="A127" s="25"/>
      <c r="B127" s="22" t="s">
        <v>533</v>
      </c>
      <c r="C127" s="22" t="s">
        <v>534</v>
      </c>
      <c r="D127" s="5"/>
      <c r="E127" s="22" t="s">
        <v>202</v>
      </c>
      <c r="F127" s="256">
        <v>1E-3</v>
      </c>
      <c r="G127" s="128" t="s">
        <v>202</v>
      </c>
      <c r="H127" s="128">
        <v>1000</v>
      </c>
      <c r="I127" s="154" t="str">
        <f t="shared" si="5"/>
        <v/>
      </c>
    </row>
    <row r="128" spans="1:9" s="534" customFormat="1">
      <c r="A128" s="25"/>
      <c r="B128" s="744" t="s">
        <v>1711</v>
      </c>
      <c r="C128" s="744" t="s">
        <v>1567</v>
      </c>
      <c r="D128" s="5"/>
      <c r="E128" s="22" t="s">
        <v>202</v>
      </c>
      <c r="F128" s="24">
        <v>4</v>
      </c>
      <c r="G128" s="128" t="s">
        <v>202</v>
      </c>
      <c r="H128" s="128">
        <v>1000</v>
      </c>
      <c r="I128" s="154" t="str">
        <f t="shared" si="5"/>
        <v/>
      </c>
    </row>
    <row r="129" spans="1:10" s="534" customFormat="1">
      <c r="A129" s="25"/>
      <c r="B129" s="744" t="s">
        <v>1712</v>
      </c>
      <c r="C129" s="744" t="s">
        <v>1568</v>
      </c>
      <c r="D129" s="5"/>
      <c r="E129" s="22" t="s">
        <v>202</v>
      </c>
      <c r="F129" s="24">
        <v>6</v>
      </c>
      <c r="G129" s="128" t="s">
        <v>202</v>
      </c>
      <c r="H129" s="128">
        <v>1000</v>
      </c>
      <c r="I129" s="154" t="str">
        <f t="shared" si="5"/>
        <v/>
      </c>
    </row>
    <row r="130" spans="1:10">
      <c r="A130" s="25"/>
      <c r="B130" s="1173" t="s">
        <v>724</v>
      </c>
      <c r="C130" s="1174"/>
      <c r="D130" s="179"/>
      <c r="E130" s="99"/>
      <c r="F130" s="180"/>
      <c r="G130" s="181"/>
      <c r="H130" s="181"/>
      <c r="I130" s="177"/>
    </row>
    <row r="131" spans="1:10">
      <c r="A131" s="25"/>
      <c r="B131" s="22" t="s">
        <v>527</v>
      </c>
      <c r="C131" s="22" t="s">
        <v>528</v>
      </c>
      <c r="D131" s="5"/>
      <c r="E131" s="22" t="s">
        <v>202</v>
      </c>
      <c r="F131" s="24">
        <f>55%*F94+41%*F98+4%*F127</f>
        <v>1942.6000399999998</v>
      </c>
      <c r="G131" s="128" t="s">
        <v>202</v>
      </c>
      <c r="H131" s="128">
        <v>1000</v>
      </c>
      <c r="I131" s="154" t="str">
        <f>IF(ISBLANK(D131),"",D131*F131*H131)</f>
        <v/>
      </c>
    </row>
    <row r="132" spans="1:10">
      <c r="A132" s="25"/>
      <c r="B132" s="22" t="s">
        <v>529</v>
      </c>
      <c r="C132" s="22" t="s">
        <v>530</v>
      </c>
      <c r="D132" s="5"/>
      <c r="E132" s="22" t="s">
        <v>202</v>
      </c>
      <c r="F132" s="24">
        <f>60%*F94+25%*F96+15%*F98</f>
        <v>1584.75</v>
      </c>
      <c r="G132" s="128" t="s">
        <v>202</v>
      </c>
      <c r="H132" s="128">
        <v>1000</v>
      </c>
      <c r="I132" s="154" t="str">
        <f>IF(ISBLANK(D132),"",D132*F132*H132)</f>
        <v/>
      </c>
    </row>
    <row r="133" spans="1:10">
      <c r="A133" s="25"/>
      <c r="B133" s="22" t="s">
        <v>531</v>
      </c>
      <c r="C133" s="22" t="s">
        <v>532</v>
      </c>
      <c r="D133" s="5"/>
      <c r="E133" s="22" t="s">
        <v>202</v>
      </c>
      <c r="F133" s="24">
        <f>48.8%*F94+51.2%*F87</f>
        <v>4656.72</v>
      </c>
      <c r="G133" s="128" t="s">
        <v>202</v>
      </c>
      <c r="H133" s="128">
        <v>1000</v>
      </c>
      <c r="I133" s="154" t="str">
        <f>IF(ISBLANK(D133),"",D133*F133*H133)</f>
        <v/>
      </c>
    </row>
    <row r="134" spans="1:10" s="25" customFormat="1">
      <c r="B134" s="71" t="s">
        <v>222</v>
      </c>
      <c r="C134" s="71"/>
      <c r="D134" s="142"/>
      <c r="E134" s="142"/>
      <c r="F134" s="142"/>
      <c r="G134" s="142"/>
      <c r="H134" s="142"/>
      <c r="I134" s="155">
        <f>SUM(I82:I133)</f>
        <v>0</v>
      </c>
    </row>
    <row r="135" spans="1:10" s="33" customFormat="1">
      <c r="A135" s="25"/>
      <c r="F135" s="34"/>
      <c r="G135" s="34"/>
      <c r="H135" s="34"/>
    </row>
    <row r="136" spans="1:10" ht="83.25" customHeight="1">
      <c r="A136" s="56" t="s">
        <v>812</v>
      </c>
      <c r="B136" s="1100" t="s">
        <v>1557</v>
      </c>
      <c r="C136" s="1102"/>
      <c r="D136" s="1102"/>
      <c r="E136" s="1102"/>
      <c r="F136" s="1102"/>
      <c r="G136" s="1102"/>
      <c r="H136" s="1102"/>
      <c r="I136" s="1102"/>
      <c r="J136" s="39"/>
    </row>
    <row r="137" spans="1:10" ht="33.75" customHeight="1">
      <c r="A137" s="56"/>
      <c r="B137" s="1098" t="s">
        <v>1662</v>
      </c>
      <c r="C137" s="1098"/>
      <c r="D137" s="1098"/>
      <c r="E137" s="1098"/>
      <c r="F137" s="1098"/>
      <c r="G137" s="1098"/>
      <c r="H137" s="1098"/>
      <c r="I137" s="1098"/>
      <c r="J137" s="39"/>
    </row>
    <row r="138" spans="1:10" ht="15" customHeight="1">
      <c r="A138" s="56" t="s">
        <v>266</v>
      </c>
      <c r="B138" s="1098" t="s">
        <v>1713</v>
      </c>
      <c r="C138" s="1098"/>
      <c r="D138" s="1098"/>
      <c r="E138" s="1098"/>
      <c r="F138" s="1098"/>
      <c r="G138" s="1098"/>
      <c r="H138" s="1098"/>
      <c r="I138" s="1098"/>
      <c r="J138" s="39"/>
    </row>
    <row r="139" spans="1:10" s="25" customFormat="1" ht="16.5" customHeight="1">
      <c r="B139" s="1175" t="s">
        <v>1714</v>
      </c>
      <c r="C139" s="1175"/>
      <c r="D139" s="1175"/>
      <c r="E139" s="1175"/>
      <c r="F139" s="1175"/>
      <c r="G139" s="1175"/>
      <c r="H139" s="1175"/>
      <c r="I139" s="1175"/>
    </row>
    <row r="140" spans="1:10" ht="14.25" customHeight="1">
      <c r="A140" s="9"/>
      <c r="B140" s="1057" t="s">
        <v>1715</v>
      </c>
      <c r="C140" s="1087"/>
      <c r="D140" s="1087"/>
      <c r="E140" s="1087"/>
      <c r="F140" s="1087"/>
      <c r="G140" s="1087"/>
      <c r="H140" s="1087"/>
      <c r="I140" s="1087"/>
    </row>
    <row r="141" spans="1:10">
      <c r="A141" s="9"/>
      <c r="B141" s="1087"/>
      <c r="C141" s="1087"/>
      <c r="D141" s="1087"/>
      <c r="E141" s="1087"/>
      <c r="F141" s="1087"/>
      <c r="G141" s="1087"/>
      <c r="H141" s="1087"/>
      <c r="I141" s="1087"/>
    </row>
    <row r="142" spans="1:10">
      <c r="A142" s="9"/>
    </row>
    <row r="143" spans="1:10">
      <c r="A143" s="9"/>
    </row>
    <row r="144" spans="1:10">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row r="1001" spans="1:1">
      <c r="A1001" s="9"/>
    </row>
    <row r="1002" spans="1:1">
      <c r="A1002" s="9"/>
    </row>
    <row r="1003" spans="1:1">
      <c r="A1003" s="9"/>
    </row>
    <row r="1004" spans="1:1">
      <c r="A1004" s="9"/>
    </row>
    <row r="1005" spans="1:1">
      <c r="A1005" s="9"/>
    </row>
    <row r="1006" spans="1:1">
      <c r="A1006" s="9"/>
    </row>
    <row r="1007" spans="1:1">
      <c r="A1007" s="9"/>
    </row>
    <row r="1008" spans="1:1">
      <c r="A1008" s="9"/>
    </row>
    <row r="1009" spans="1:1">
      <c r="A1009" s="9"/>
    </row>
    <row r="1010" spans="1:1">
      <c r="A1010" s="9"/>
    </row>
    <row r="1011" spans="1:1">
      <c r="A1011" s="9"/>
    </row>
    <row r="1012" spans="1:1">
      <c r="A1012" s="9"/>
    </row>
    <row r="1013" spans="1:1">
      <c r="A1013" s="9"/>
    </row>
    <row r="1014" spans="1:1">
      <c r="A1014" s="9"/>
    </row>
    <row r="1015" spans="1:1">
      <c r="A1015" s="9"/>
    </row>
    <row r="1016" spans="1:1">
      <c r="A1016" s="9"/>
    </row>
    <row r="1017" spans="1:1">
      <c r="A1017" s="9"/>
    </row>
    <row r="1018" spans="1:1">
      <c r="A1018" s="9"/>
    </row>
    <row r="1019" spans="1:1">
      <c r="A1019" s="9"/>
    </row>
    <row r="1020" spans="1:1">
      <c r="A1020" s="9"/>
    </row>
    <row r="1021" spans="1:1">
      <c r="A1021" s="9"/>
    </row>
    <row r="1022" spans="1:1">
      <c r="A1022" s="9"/>
    </row>
    <row r="1023" spans="1:1">
      <c r="A1023" s="9"/>
    </row>
    <row r="1024" spans="1:1">
      <c r="A1024" s="9"/>
    </row>
    <row r="1025" spans="1:1">
      <c r="A1025" s="9"/>
    </row>
    <row r="1026" spans="1:1">
      <c r="A1026" s="9"/>
    </row>
    <row r="1027" spans="1:1">
      <c r="A1027" s="9"/>
    </row>
    <row r="1028" spans="1:1">
      <c r="A1028" s="9"/>
    </row>
    <row r="1029" spans="1:1">
      <c r="A1029" s="9"/>
    </row>
    <row r="1030" spans="1:1">
      <c r="A1030" s="9"/>
    </row>
    <row r="1031" spans="1:1">
      <c r="A1031" s="9"/>
    </row>
    <row r="1032" spans="1:1">
      <c r="A1032" s="9"/>
    </row>
    <row r="1033" spans="1:1">
      <c r="A1033" s="9"/>
    </row>
    <row r="1034" spans="1:1">
      <c r="A1034" s="9"/>
    </row>
    <row r="1035" spans="1:1">
      <c r="A1035" s="9"/>
    </row>
    <row r="1036" spans="1:1">
      <c r="A1036" s="9"/>
    </row>
    <row r="1037" spans="1:1">
      <c r="A1037" s="9"/>
    </row>
    <row r="1038" spans="1:1">
      <c r="A1038" s="9"/>
    </row>
    <row r="1039" spans="1:1">
      <c r="A1039" s="9"/>
    </row>
    <row r="1040" spans="1:1">
      <c r="A1040" s="9"/>
    </row>
    <row r="1041" spans="1:1">
      <c r="A1041" s="9"/>
    </row>
    <row r="1042" spans="1:1">
      <c r="A1042" s="9"/>
    </row>
    <row r="1043" spans="1:1">
      <c r="A1043" s="9"/>
    </row>
    <row r="1044" spans="1:1">
      <c r="A1044" s="9"/>
    </row>
    <row r="1045" spans="1:1">
      <c r="A1045" s="9"/>
    </row>
    <row r="1046" spans="1:1">
      <c r="A1046" s="9"/>
    </row>
    <row r="1047" spans="1:1">
      <c r="A1047" s="9"/>
    </row>
    <row r="1048" spans="1:1">
      <c r="A1048" s="9"/>
    </row>
    <row r="1049" spans="1:1">
      <c r="A1049" s="9"/>
    </row>
    <row r="1050" spans="1:1">
      <c r="A1050" s="9"/>
    </row>
    <row r="1051" spans="1:1">
      <c r="A1051" s="9"/>
    </row>
    <row r="1052" spans="1:1">
      <c r="A1052" s="9"/>
    </row>
    <row r="1053" spans="1:1">
      <c r="A1053" s="9"/>
    </row>
    <row r="1054" spans="1:1">
      <c r="A1054" s="9"/>
    </row>
    <row r="1055" spans="1:1">
      <c r="A1055" s="9"/>
    </row>
    <row r="1056" spans="1:1">
      <c r="A1056" s="9"/>
    </row>
    <row r="1057" spans="1:1">
      <c r="A1057" s="9"/>
    </row>
    <row r="1058" spans="1:1">
      <c r="A1058" s="9"/>
    </row>
    <row r="1059" spans="1:1">
      <c r="A1059" s="9"/>
    </row>
    <row r="1060" spans="1:1">
      <c r="A1060" s="9"/>
    </row>
    <row r="1061" spans="1:1">
      <c r="A1061" s="9"/>
    </row>
    <row r="1062" spans="1:1">
      <c r="A1062" s="9"/>
    </row>
    <row r="1063" spans="1:1">
      <c r="A1063" s="9"/>
    </row>
    <row r="1064" spans="1:1">
      <c r="A1064" s="9"/>
    </row>
    <row r="1065" spans="1:1">
      <c r="A1065" s="9"/>
    </row>
    <row r="1066" spans="1:1">
      <c r="A1066" s="9"/>
    </row>
    <row r="1067" spans="1:1">
      <c r="A1067" s="9"/>
    </row>
    <row r="1068" spans="1:1">
      <c r="A1068" s="9"/>
    </row>
    <row r="1069" spans="1:1">
      <c r="A1069" s="9"/>
    </row>
    <row r="1070" spans="1:1">
      <c r="A1070" s="9"/>
    </row>
    <row r="1071" spans="1:1">
      <c r="A1071" s="9"/>
    </row>
    <row r="1072" spans="1:1">
      <c r="A1072" s="9"/>
    </row>
    <row r="1073" spans="1:1">
      <c r="A1073" s="9"/>
    </row>
    <row r="1074" spans="1:1">
      <c r="A1074" s="9"/>
    </row>
    <row r="1075" spans="1:1">
      <c r="A1075" s="9"/>
    </row>
    <row r="1076" spans="1:1">
      <c r="A1076" s="9"/>
    </row>
    <row r="1077" spans="1:1">
      <c r="A1077" s="9"/>
    </row>
    <row r="1078" spans="1:1">
      <c r="A1078" s="9"/>
    </row>
    <row r="1079" spans="1:1">
      <c r="A1079" s="9"/>
    </row>
    <row r="1080" spans="1:1">
      <c r="A1080" s="9"/>
    </row>
    <row r="1081" spans="1:1">
      <c r="A1081" s="9"/>
    </row>
    <row r="1082" spans="1:1">
      <c r="A1082" s="9"/>
    </row>
    <row r="1083" spans="1:1">
      <c r="A1083" s="9"/>
    </row>
    <row r="1084" spans="1:1">
      <c r="A1084" s="9"/>
    </row>
    <row r="1085" spans="1:1">
      <c r="A1085" s="9"/>
    </row>
    <row r="1086" spans="1:1">
      <c r="A1086" s="9"/>
    </row>
    <row r="1087" spans="1:1">
      <c r="A1087" s="9"/>
    </row>
    <row r="1088" spans="1:1">
      <c r="A1088" s="9"/>
    </row>
    <row r="1089" spans="1:1">
      <c r="A1089" s="9"/>
    </row>
    <row r="1090" spans="1:1">
      <c r="A1090" s="9"/>
    </row>
    <row r="1091" spans="1:1">
      <c r="A1091" s="9"/>
    </row>
    <row r="1092" spans="1:1">
      <c r="A1092" s="9"/>
    </row>
    <row r="1093" spans="1:1">
      <c r="A1093" s="9"/>
    </row>
    <row r="1094" spans="1:1">
      <c r="A1094" s="9"/>
    </row>
    <row r="1095" spans="1:1">
      <c r="A1095" s="9"/>
    </row>
    <row r="1096" spans="1:1">
      <c r="A1096" s="9"/>
    </row>
    <row r="1097" spans="1:1">
      <c r="A1097" s="9"/>
    </row>
    <row r="1098" spans="1:1">
      <c r="A1098" s="9"/>
    </row>
    <row r="1099" spans="1:1">
      <c r="A1099" s="9"/>
    </row>
    <row r="1100" spans="1:1">
      <c r="A1100" s="9"/>
    </row>
    <row r="1101" spans="1:1">
      <c r="A1101" s="9"/>
    </row>
    <row r="1102" spans="1:1">
      <c r="A1102" s="9"/>
    </row>
    <row r="1103" spans="1:1">
      <c r="A1103" s="9"/>
    </row>
    <row r="1104" spans="1:1">
      <c r="A1104" s="9"/>
    </row>
    <row r="1105" spans="1:1">
      <c r="A1105" s="9"/>
    </row>
    <row r="1106" spans="1:1">
      <c r="A1106" s="9"/>
    </row>
    <row r="1107" spans="1:1">
      <c r="A1107" s="9"/>
    </row>
    <row r="1108" spans="1:1">
      <c r="A1108" s="9"/>
    </row>
    <row r="1109" spans="1:1">
      <c r="A1109" s="9"/>
    </row>
    <row r="1110" spans="1:1">
      <c r="A1110" s="9"/>
    </row>
    <row r="1111" spans="1:1">
      <c r="A1111" s="9"/>
    </row>
    <row r="1112" spans="1:1">
      <c r="A1112" s="9"/>
    </row>
    <row r="1113" spans="1:1">
      <c r="A1113" s="9"/>
    </row>
    <row r="1114" spans="1:1">
      <c r="A1114" s="9"/>
    </row>
    <row r="1115" spans="1:1">
      <c r="A1115" s="9"/>
    </row>
    <row r="1116" spans="1:1">
      <c r="A1116" s="9"/>
    </row>
    <row r="1117" spans="1:1">
      <c r="A1117" s="9"/>
    </row>
    <row r="1118" spans="1:1">
      <c r="A1118" s="9"/>
    </row>
    <row r="1119" spans="1:1">
      <c r="A1119" s="9"/>
    </row>
    <row r="1120" spans="1:1">
      <c r="A1120" s="9"/>
    </row>
    <row r="1121" spans="1:1">
      <c r="A1121" s="9"/>
    </row>
    <row r="1122" spans="1:1">
      <c r="A1122" s="9"/>
    </row>
    <row r="1123" spans="1:1">
      <c r="A1123" s="9"/>
    </row>
    <row r="1124" spans="1:1">
      <c r="A1124" s="9"/>
    </row>
    <row r="1125" spans="1:1">
      <c r="A1125" s="9"/>
    </row>
    <row r="1126" spans="1:1">
      <c r="A1126" s="9"/>
    </row>
    <row r="1127" spans="1:1">
      <c r="A1127" s="9"/>
    </row>
    <row r="1128" spans="1:1">
      <c r="A1128" s="9"/>
    </row>
    <row r="1129" spans="1:1">
      <c r="A1129" s="9"/>
    </row>
    <row r="1130" spans="1:1">
      <c r="A1130" s="9"/>
    </row>
    <row r="1131" spans="1:1">
      <c r="A1131" s="9"/>
    </row>
    <row r="1132" spans="1:1">
      <c r="A1132" s="9"/>
    </row>
    <row r="1133" spans="1:1">
      <c r="A1133" s="9"/>
    </row>
    <row r="1134" spans="1:1">
      <c r="A1134" s="9"/>
    </row>
    <row r="1135" spans="1:1">
      <c r="A1135" s="9"/>
    </row>
    <row r="1136" spans="1:1">
      <c r="A1136" s="9"/>
    </row>
    <row r="1137" spans="1:1">
      <c r="A1137" s="9"/>
    </row>
    <row r="1138" spans="1:1">
      <c r="A1138" s="9"/>
    </row>
    <row r="1139" spans="1:1">
      <c r="A1139" s="9"/>
    </row>
    <row r="1140" spans="1:1">
      <c r="A1140" s="9"/>
    </row>
    <row r="1141" spans="1:1">
      <c r="A1141" s="9"/>
    </row>
    <row r="1142" spans="1:1">
      <c r="A1142" s="9"/>
    </row>
    <row r="1143" spans="1:1">
      <c r="A1143" s="9"/>
    </row>
    <row r="1144" spans="1:1">
      <c r="A1144" s="9"/>
    </row>
    <row r="1145" spans="1:1">
      <c r="A1145" s="9"/>
    </row>
    <row r="1146" spans="1:1">
      <c r="A1146" s="9"/>
    </row>
    <row r="1147" spans="1:1">
      <c r="A1147" s="9"/>
    </row>
    <row r="1148" spans="1:1">
      <c r="A1148" s="9"/>
    </row>
    <row r="1149" spans="1:1">
      <c r="A1149" s="9"/>
    </row>
    <row r="1150" spans="1:1">
      <c r="A1150" s="9"/>
    </row>
    <row r="1151" spans="1:1">
      <c r="A1151" s="9"/>
    </row>
    <row r="1152" spans="1:1">
      <c r="A1152" s="9"/>
    </row>
    <row r="1153" spans="1:1">
      <c r="A1153" s="9"/>
    </row>
    <row r="1154" spans="1:1">
      <c r="A1154" s="9"/>
    </row>
    <row r="1155" spans="1:1">
      <c r="A1155" s="9"/>
    </row>
    <row r="1156" spans="1:1">
      <c r="A1156" s="9"/>
    </row>
    <row r="1157" spans="1:1">
      <c r="A1157" s="9"/>
    </row>
    <row r="1158" spans="1:1">
      <c r="A1158" s="9"/>
    </row>
    <row r="1159" spans="1:1">
      <c r="A1159" s="9"/>
    </row>
    <row r="1160" spans="1:1">
      <c r="A1160" s="9"/>
    </row>
    <row r="1161" spans="1:1">
      <c r="A1161" s="9"/>
    </row>
    <row r="1162" spans="1:1">
      <c r="A1162" s="9"/>
    </row>
    <row r="1163" spans="1:1">
      <c r="A1163" s="9"/>
    </row>
    <row r="1164" spans="1:1">
      <c r="A1164" s="9"/>
    </row>
    <row r="1165" spans="1:1">
      <c r="A1165" s="9"/>
    </row>
    <row r="1166" spans="1:1">
      <c r="A1166" s="9"/>
    </row>
    <row r="1167" spans="1:1">
      <c r="A1167" s="9"/>
    </row>
    <row r="1168" spans="1:1">
      <c r="A1168" s="9"/>
    </row>
    <row r="1169" spans="1:1">
      <c r="A1169" s="9"/>
    </row>
    <row r="1170" spans="1:1">
      <c r="A1170" s="9"/>
    </row>
    <row r="1171" spans="1:1">
      <c r="A1171" s="9"/>
    </row>
    <row r="1172" spans="1:1">
      <c r="A1172" s="9"/>
    </row>
    <row r="1173" spans="1:1">
      <c r="A1173" s="9"/>
    </row>
    <row r="1174" spans="1:1">
      <c r="A1174" s="9"/>
    </row>
    <row r="1175" spans="1:1">
      <c r="A1175" s="9"/>
    </row>
    <row r="1176" spans="1:1">
      <c r="A1176" s="9"/>
    </row>
    <row r="1177" spans="1:1">
      <c r="A1177" s="9"/>
    </row>
    <row r="1178" spans="1:1">
      <c r="A1178" s="9"/>
    </row>
    <row r="1179" spans="1:1">
      <c r="A1179" s="9"/>
    </row>
    <row r="1180" spans="1:1">
      <c r="A1180" s="9"/>
    </row>
    <row r="1181" spans="1:1">
      <c r="A1181" s="9"/>
    </row>
    <row r="1182" spans="1:1">
      <c r="A1182" s="9"/>
    </row>
    <row r="1183" spans="1:1">
      <c r="A1183" s="9"/>
    </row>
    <row r="1184" spans="1:1">
      <c r="A1184" s="9"/>
    </row>
    <row r="1185" spans="1:1">
      <c r="A1185" s="9"/>
    </row>
    <row r="1186" spans="1:1">
      <c r="A1186" s="9"/>
    </row>
    <row r="1187" spans="1:1">
      <c r="A1187" s="9"/>
    </row>
    <row r="1188" spans="1:1">
      <c r="A1188" s="9"/>
    </row>
    <row r="1189" spans="1:1">
      <c r="A1189" s="9"/>
    </row>
    <row r="1190" spans="1:1">
      <c r="A1190" s="9"/>
    </row>
    <row r="1191" spans="1:1">
      <c r="A1191" s="9"/>
    </row>
    <row r="1192" spans="1:1">
      <c r="A1192" s="9"/>
    </row>
    <row r="1193" spans="1:1">
      <c r="A1193" s="9"/>
    </row>
    <row r="1194" spans="1:1">
      <c r="A1194" s="9"/>
    </row>
    <row r="1195" spans="1:1">
      <c r="A1195" s="9"/>
    </row>
    <row r="1196" spans="1:1">
      <c r="A1196" s="9"/>
    </row>
    <row r="1197" spans="1:1">
      <c r="A1197" s="9"/>
    </row>
    <row r="1198" spans="1:1">
      <c r="A1198" s="9"/>
    </row>
    <row r="1199" spans="1:1">
      <c r="A1199" s="9"/>
    </row>
    <row r="1200" spans="1:1">
      <c r="A1200" s="9"/>
    </row>
    <row r="1201" spans="1:1">
      <c r="A1201" s="9"/>
    </row>
    <row r="1202" spans="1:1">
      <c r="A1202" s="9"/>
    </row>
    <row r="1203" spans="1:1">
      <c r="A1203" s="9"/>
    </row>
    <row r="1204" spans="1:1">
      <c r="A1204" s="9"/>
    </row>
    <row r="1205" spans="1:1">
      <c r="A1205" s="9"/>
    </row>
    <row r="1206" spans="1:1">
      <c r="A1206" s="9"/>
    </row>
    <row r="1207" spans="1:1">
      <c r="A1207" s="9"/>
    </row>
    <row r="1208" spans="1:1">
      <c r="A1208" s="9"/>
    </row>
    <row r="1209" spans="1:1">
      <c r="A1209" s="9"/>
    </row>
    <row r="1210" spans="1:1">
      <c r="A1210" s="9"/>
    </row>
    <row r="1211" spans="1:1">
      <c r="A1211" s="9"/>
    </row>
    <row r="1212" spans="1:1">
      <c r="A1212" s="9"/>
    </row>
    <row r="1213" spans="1:1">
      <c r="A1213" s="9"/>
    </row>
    <row r="1214" spans="1:1">
      <c r="A1214" s="9"/>
    </row>
    <row r="1215" spans="1:1">
      <c r="A1215" s="9"/>
    </row>
    <row r="1216" spans="1:1">
      <c r="A1216" s="9"/>
    </row>
    <row r="1217" spans="1:1">
      <c r="A1217" s="9"/>
    </row>
    <row r="1218" spans="1:1">
      <c r="A1218" s="9"/>
    </row>
    <row r="1219" spans="1:1">
      <c r="A1219" s="9"/>
    </row>
    <row r="1220" spans="1:1">
      <c r="A1220" s="9"/>
    </row>
    <row r="1221" spans="1:1">
      <c r="A1221" s="9"/>
    </row>
    <row r="1222" spans="1:1">
      <c r="A1222" s="9"/>
    </row>
    <row r="1223" spans="1:1">
      <c r="A1223" s="9"/>
    </row>
    <row r="1224" spans="1:1">
      <c r="A1224" s="9"/>
    </row>
    <row r="1225" spans="1:1">
      <c r="A1225" s="9"/>
    </row>
    <row r="1226" spans="1:1">
      <c r="A1226" s="9"/>
    </row>
    <row r="1227" spans="1:1">
      <c r="A1227" s="9"/>
    </row>
    <row r="1228" spans="1:1">
      <c r="A1228" s="9"/>
    </row>
    <row r="1229" spans="1:1">
      <c r="A1229" s="9"/>
    </row>
    <row r="1230" spans="1:1">
      <c r="A1230" s="9"/>
    </row>
    <row r="1231" spans="1:1">
      <c r="A1231" s="9"/>
    </row>
    <row r="1232" spans="1:1">
      <c r="A1232" s="9"/>
    </row>
    <row r="1233" spans="1:1">
      <c r="A1233" s="9"/>
    </row>
    <row r="1234" spans="1:1">
      <c r="A1234" s="9"/>
    </row>
    <row r="1235" spans="1:1">
      <c r="A1235" s="9"/>
    </row>
    <row r="1236" spans="1:1">
      <c r="A1236" s="9"/>
    </row>
    <row r="1237" spans="1:1">
      <c r="A1237" s="9"/>
    </row>
    <row r="1238" spans="1:1">
      <c r="A1238" s="9"/>
    </row>
    <row r="1239" spans="1:1">
      <c r="A1239" s="9"/>
    </row>
    <row r="1240" spans="1:1">
      <c r="A1240" s="9"/>
    </row>
    <row r="1241" spans="1:1">
      <c r="A1241" s="9"/>
    </row>
    <row r="1242" spans="1:1">
      <c r="A1242" s="9"/>
    </row>
    <row r="1243" spans="1:1">
      <c r="A1243" s="9"/>
    </row>
    <row r="1244" spans="1:1">
      <c r="A1244" s="9"/>
    </row>
    <row r="1245" spans="1:1">
      <c r="A1245" s="9"/>
    </row>
    <row r="1246" spans="1:1">
      <c r="A1246" s="9"/>
    </row>
    <row r="1247" spans="1:1">
      <c r="A1247" s="9"/>
    </row>
    <row r="1248" spans="1:1">
      <c r="A1248" s="9"/>
    </row>
    <row r="1249" spans="1:1">
      <c r="A1249" s="9"/>
    </row>
    <row r="1250" spans="1:1">
      <c r="A1250" s="9"/>
    </row>
    <row r="1251" spans="1:1">
      <c r="A1251" s="9"/>
    </row>
    <row r="1252" spans="1:1">
      <c r="A1252" s="9"/>
    </row>
    <row r="1253" spans="1:1">
      <c r="A1253" s="9"/>
    </row>
    <row r="1254" spans="1:1">
      <c r="A1254" s="9"/>
    </row>
    <row r="1255" spans="1:1">
      <c r="A1255" s="9"/>
    </row>
    <row r="1256" spans="1:1">
      <c r="A1256" s="9"/>
    </row>
    <row r="1257" spans="1:1">
      <c r="A1257" s="9"/>
    </row>
    <row r="1258" spans="1:1">
      <c r="A1258" s="9"/>
    </row>
    <row r="1259" spans="1:1">
      <c r="A1259" s="9"/>
    </row>
    <row r="1260" spans="1:1">
      <c r="A1260" s="9"/>
    </row>
    <row r="1261" spans="1:1">
      <c r="A1261" s="9"/>
    </row>
    <row r="1262" spans="1:1">
      <c r="A1262" s="9"/>
    </row>
    <row r="1263" spans="1:1">
      <c r="A1263" s="9"/>
    </row>
    <row r="1264" spans="1:1">
      <c r="A1264" s="9"/>
    </row>
    <row r="1265" spans="1:1">
      <c r="A1265" s="9"/>
    </row>
    <row r="1266" spans="1:1">
      <c r="A1266" s="9"/>
    </row>
    <row r="1267" spans="1:1">
      <c r="A1267" s="9"/>
    </row>
    <row r="1268" spans="1:1">
      <c r="A1268" s="9"/>
    </row>
    <row r="1269" spans="1:1">
      <c r="A1269" s="9"/>
    </row>
    <row r="1270" spans="1:1">
      <c r="A1270" s="9"/>
    </row>
    <row r="1271" spans="1:1">
      <c r="A1271" s="9"/>
    </row>
    <row r="1272" spans="1:1">
      <c r="A1272" s="9"/>
    </row>
    <row r="1273" spans="1:1">
      <c r="A1273" s="9"/>
    </row>
    <row r="1274" spans="1:1">
      <c r="A1274" s="9"/>
    </row>
    <row r="1275" spans="1:1">
      <c r="A1275" s="9"/>
    </row>
    <row r="1276" spans="1:1">
      <c r="A1276" s="9"/>
    </row>
    <row r="1277" spans="1:1">
      <c r="A1277" s="9"/>
    </row>
    <row r="1278" spans="1:1">
      <c r="A1278" s="9"/>
    </row>
    <row r="1279" spans="1:1">
      <c r="A1279" s="9"/>
    </row>
    <row r="1280" spans="1:1">
      <c r="A1280" s="9"/>
    </row>
    <row r="1281" spans="1:1">
      <c r="A1281" s="9"/>
    </row>
    <row r="1282" spans="1:1">
      <c r="A1282" s="9"/>
    </row>
    <row r="1283" spans="1:1">
      <c r="A1283" s="9"/>
    </row>
    <row r="1284" spans="1:1">
      <c r="A1284" s="9"/>
    </row>
    <row r="1285" spans="1:1">
      <c r="A1285" s="9"/>
    </row>
    <row r="1286" spans="1:1">
      <c r="A1286" s="9"/>
    </row>
    <row r="1287" spans="1:1">
      <c r="A1287" s="9"/>
    </row>
    <row r="1288" spans="1:1">
      <c r="A1288" s="9"/>
    </row>
    <row r="1289" spans="1:1">
      <c r="A1289" s="9"/>
    </row>
    <row r="1290" spans="1:1">
      <c r="A1290" s="9"/>
    </row>
    <row r="1291" spans="1:1">
      <c r="A1291" s="9"/>
    </row>
    <row r="1292" spans="1:1">
      <c r="A1292" s="9"/>
    </row>
    <row r="1293" spans="1:1">
      <c r="A1293" s="9"/>
    </row>
    <row r="1294" spans="1:1">
      <c r="A1294" s="9"/>
    </row>
    <row r="1295" spans="1:1">
      <c r="A1295" s="9"/>
    </row>
    <row r="1296" spans="1:1">
      <c r="A1296" s="9"/>
    </row>
    <row r="1297" spans="1:1">
      <c r="A1297" s="9"/>
    </row>
    <row r="1298" spans="1:1">
      <c r="A1298" s="9"/>
    </row>
    <row r="1299" spans="1:1">
      <c r="A1299" s="9"/>
    </row>
    <row r="1300" spans="1:1">
      <c r="A1300" s="9"/>
    </row>
    <row r="1301" spans="1:1">
      <c r="A1301" s="9"/>
    </row>
    <row r="1302" spans="1:1">
      <c r="A1302" s="9"/>
    </row>
    <row r="1303" spans="1:1">
      <c r="A1303" s="9"/>
    </row>
    <row r="1304" spans="1:1">
      <c r="A1304" s="9"/>
    </row>
    <row r="1305" spans="1:1">
      <c r="A1305" s="9"/>
    </row>
    <row r="1306" spans="1:1">
      <c r="A1306" s="9"/>
    </row>
    <row r="1307" spans="1:1">
      <c r="A1307" s="9"/>
    </row>
    <row r="1308" spans="1:1">
      <c r="A1308" s="9"/>
    </row>
    <row r="1309" spans="1:1">
      <c r="A1309" s="9"/>
    </row>
    <row r="1310" spans="1:1">
      <c r="A1310" s="9"/>
    </row>
    <row r="1311" spans="1:1">
      <c r="A1311" s="9"/>
    </row>
    <row r="1312" spans="1:1">
      <c r="A1312" s="9"/>
    </row>
    <row r="1313" spans="1:1">
      <c r="A1313" s="9"/>
    </row>
    <row r="1314" spans="1:1">
      <c r="A1314" s="9"/>
    </row>
    <row r="1315" spans="1:1">
      <c r="A1315" s="9"/>
    </row>
    <row r="1316" spans="1:1">
      <c r="A1316" s="9"/>
    </row>
    <row r="1317" spans="1:1">
      <c r="A1317" s="9"/>
    </row>
    <row r="1318" spans="1:1">
      <c r="A1318" s="9"/>
    </row>
    <row r="1319" spans="1:1">
      <c r="A1319" s="9"/>
    </row>
    <row r="1320" spans="1:1">
      <c r="A1320" s="9"/>
    </row>
    <row r="1321" spans="1:1">
      <c r="A1321" s="9"/>
    </row>
    <row r="1322" spans="1:1">
      <c r="A1322" s="9"/>
    </row>
    <row r="1323" spans="1:1">
      <c r="A1323" s="9"/>
    </row>
    <row r="1324" spans="1:1">
      <c r="A1324" s="9"/>
    </row>
    <row r="1325" spans="1:1">
      <c r="A1325" s="9"/>
    </row>
    <row r="1326" spans="1:1">
      <c r="A1326" s="9"/>
    </row>
    <row r="1327" spans="1:1">
      <c r="A1327" s="9"/>
    </row>
    <row r="1328" spans="1:1">
      <c r="A1328" s="9"/>
    </row>
    <row r="1329" spans="1:1">
      <c r="A1329" s="9"/>
    </row>
    <row r="1330" spans="1:1">
      <c r="A1330" s="9"/>
    </row>
    <row r="1331" spans="1:1">
      <c r="A1331" s="9"/>
    </row>
    <row r="1332" spans="1:1">
      <c r="A1332" s="9"/>
    </row>
    <row r="1333" spans="1:1">
      <c r="A1333" s="9"/>
    </row>
    <row r="1334" spans="1:1">
      <c r="A1334" s="9"/>
    </row>
    <row r="1335" spans="1:1">
      <c r="A1335" s="9"/>
    </row>
    <row r="1336" spans="1:1">
      <c r="A1336" s="9"/>
    </row>
    <row r="1337" spans="1:1">
      <c r="A1337" s="9"/>
    </row>
    <row r="1338" spans="1:1">
      <c r="A1338" s="9"/>
    </row>
    <row r="1339" spans="1:1">
      <c r="A1339" s="9"/>
    </row>
    <row r="1340" spans="1:1">
      <c r="A1340" s="9"/>
    </row>
    <row r="1341" spans="1:1">
      <c r="A1341" s="9"/>
    </row>
    <row r="1342" spans="1:1">
      <c r="A1342" s="9"/>
    </row>
    <row r="1343" spans="1:1">
      <c r="A1343" s="9"/>
    </row>
    <row r="1344" spans="1:1">
      <c r="A1344" s="9"/>
    </row>
    <row r="1345" spans="1:1">
      <c r="A1345" s="9"/>
    </row>
    <row r="1346" spans="1:1">
      <c r="A1346" s="9"/>
    </row>
    <row r="1347" spans="1:1">
      <c r="A1347" s="9"/>
    </row>
    <row r="1348" spans="1:1">
      <c r="A1348" s="9"/>
    </row>
    <row r="1349" spans="1:1">
      <c r="A1349" s="9"/>
    </row>
    <row r="1350" spans="1:1">
      <c r="A1350" s="9"/>
    </row>
    <row r="1351" spans="1:1">
      <c r="A1351" s="9"/>
    </row>
    <row r="1352" spans="1:1">
      <c r="A1352" s="9"/>
    </row>
    <row r="1353" spans="1:1">
      <c r="A1353" s="9"/>
    </row>
    <row r="1354" spans="1:1">
      <c r="A1354" s="9"/>
    </row>
    <row r="1355" spans="1:1">
      <c r="A1355" s="9"/>
    </row>
    <row r="1356" spans="1:1">
      <c r="A1356" s="9"/>
    </row>
    <row r="1357" spans="1:1">
      <c r="A1357" s="9"/>
    </row>
    <row r="1358" spans="1:1">
      <c r="A1358" s="9"/>
    </row>
    <row r="1359" spans="1:1">
      <c r="A1359" s="9"/>
    </row>
    <row r="1360" spans="1:1">
      <c r="A1360" s="9"/>
    </row>
    <row r="1361" spans="1:1">
      <c r="A1361" s="9"/>
    </row>
    <row r="1362" spans="1:1">
      <c r="A1362" s="9"/>
    </row>
    <row r="1363" spans="1:1">
      <c r="A1363" s="9"/>
    </row>
    <row r="1364" spans="1:1">
      <c r="A1364" s="9"/>
    </row>
    <row r="1365" spans="1:1">
      <c r="A1365" s="9"/>
    </row>
    <row r="1366" spans="1:1">
      <c r="A1366" s="9"/>
    </row>
    <row r="1367" spans="1:1">
      <c r="A1367" s="9"/>
    </row>
    <row r="1368" spans="1:1">
      <c r="A1368" s="9"/>
    </row>
    <row r="1369" spans="1:1">
      <c r="A1369" s="9"/>
    </row>
    <row r="1370" spans="1:1">
      <c r="A1370" s="9"/>
    </row>
    <row r="1371" spans="1:1">
      <c r="A1371" s="9"/>
    </row>
    <row r="1372" spans="1:1">
      <c r="A1372" s="9"/>
    </row>
    <row r="1373" spans="1:1">
      <c r="A1373" s="9"/>
    </row>
    <row r="1374" spans="1:1">
      <c r="A1374" s="9"/>
    </row>
    <row r="1375" spans="1:1">
      <c r="A1375" s="9"/>
    </row>
    <row r="1376" spans="1:1">
      <c r="A1376" s="9"/>
    </row>
    <row r="1377" spans="1:1">
      <c r="A1377" s="9"/>
    </row>
    <row r="1378" spans="1:1">
      <c r="A1378" s="9"/>
    </row>
    <row r="1379" spans="1:1">
      <c r="A1379" s="9"/>
    </row>
    <row r="1380" spans="1:1">
      <c r="A1380" s="9"/>
    </row>
    <row r="1381" spans="1:1">
      <c r="A1381" s="9"/>
    </row>
    <row r="1382" spans="1:1">
      <c r="A1382" s="9"/>
    </row>
    <row r="1383" spans="1:1">
      <c r="A1383" s="9"/>
    </row>
    <row r="1384" spans="1:1">
      <c r="A1384" s="9"/>
    </row>
    <row r="1385" spans="1:1">
      <c r="A1385" s="9"/>
    </row>
    <row r="1386" spans="1:1">
      <c r="A1386" s="9"/>
    </row>
    <row r="1387" spans="1:1">
      <c r="A1387" s="9"/>
    </row>
    <row r="1388" spans="1:1">
      <c r="A1388" s="9"/>
    </row>
    <row r="1389" spans="1:1">
      <c r="A1389" s="9"/>
    </row>
    <row r="1390" spans="1:1">
      <c r="A1390" s="9"/>
    </row>
    <row r="1391" spans="1:1">
      <c r="A1391" s="9"/>
    </row>
    <row r="1392" spans="1:1">
      <c r="A1392" s="9"/>
    </row>
    <row r="1393" spans="1:1">
      <c r="A1393" s="9"/>
    </row>
    <row r="1394" spans="1:1">
      <c r="A1394" s="9"/>
    </row>
    <row r="1395" spans="1:1">
      <c r="A1395" s="9"/>
    </row>
    <row r="1396" spans="1:1">
      <c r="A1396" s="9"/>
    </row>
    <row r="1397" spans="1:1">
      <c r="A1397" s="9"/>
    </row>
    <row r="1398" spans="1:1">
      <c r="A1398" s="9"/>
    </row>
    <row r="1399" spans="1:1">
      <c r="A1399" s="9"/>
    </row>
    <row r="1400" spans="1:1">
      <c r="A1400" s="9"/>
    </row>
    <row r="1401" spans="1:1">
      <c r="A1401" s="9"/>
    </row>
    <row r="1402" spans="1:1">
      <c r="A1402" s="9"/>
    </row>
    <row r="1403" spans="1:1">
      <c r="A1403" s="9"/>
    </row>
    <row r="1404" spans="1:1">
      <c r="A1404" s="9"/>
    </row>
    <row r="1405" spans="1:1">
      <c r="A1405" s="9"/>
    </row>
    <row r="1406" spans="1:1">
      <c r="A1406" s="9"/>
    </row>
    <row r="1407" spans="1:1">
      <c r="A1407" s="9"/>
    </row>
    <row r="1408" spans="1:1">
      <c r="A1408" s="9"/>
    </row>
    <row r="1409" spans="1:1">
      <c r="A1409" s="9"/>
    </row>
    <row r="1410" spans="1:1">
      <c r="A1410" s="9"/>
    </row>
    <row r="1411" spans="1:1">
      <c r="A1411" s="9"/>
    </row>
    <row r="1412" spans="1:1">
      <c r="A1412" s="9"/>
    </row>
    <row r="1413" spans="1:1">
      <c r="A1413" s="9"/>
    </row>
    <row r="1414" spans="1:1">
      <c r="A1414" s="9"/>
    </row>
    <row r="1415" spans="1:1">
      <c r="A1415" s="9"/>
    </row>
    <row r="1416" spans="1:1">
      <c r="A1416" s="9"/>
    </row>
    <row r="1417" spans="1:1">
      <c r="A1417" s="9"/>
    </row>
    <row r="1418" spans="1:1">
      <c r="A1418" s="9"/>
    </row>
    <row r="1419" spans="1:1">
      <c r="A1419" s="9"/>
    </row>
    <row r="1420" spans="1:1">
      <c r="A1420" s="9"/>
    </row>
    <row r="1421" spans="1:1">
      <c r="A1421" s="9"/>
    </row>
    <row r="1422" spans="1:1">
      <c r="A1422" s="9"/>
    </row>
    <row r="1423" spans="1:1">
      <c r="A1423" s="9"/>
    </row>
    <row r="1424" spans="1:1">
      <c r="A1424" s="9"/>
    </row>
    <row r="1425" spans="1:1">
      <c r="A1425" s="9"/>
    </row>
    <row r="1426" spans="1:1">
      <c r="A1426" s="9"/>
    </row>
    <row r="1427" spans="1:1">
      <c r="A1427" s="9"/>
    </row>
    <row r="1428" spans="1:1">
      <c r="A1428" s="9"/>
    </row>
    <row r="1429" spans="1:1">
      <c r="A1429" s="9"/>
    </row>
    <row r="1430" spans="1:1">
      <c r="A1430" s="9"/>
    </row>
    <row r="1431" spans="1:1">
      <c r="A1431" s="9"/>
    </row>
    <row r="1432" spans="1:1">
      <c r="A1432" s="9"/>
    </row>
    <row r="1433" spans="1:1">
      <c r="A1433" s="9"/>
    </row>
    <row r="1434" spans="1:1">
      <c r="A1434" s="9"/>
    </row>
    <row r="1435" spans="1:1">
      <c r="A1435" s="9"/>
    </row>
    <row r="1436" spans="1:1">
      <c r="A1436" s="9"/>
    </row>
    <row r="1437" spans="1:1">
      <c r="A1437" s="9"/>
    </row>
    <row r="1438" spans="1:1">
      <c r="A1438" s="9"/>
    </row>
    <row r="1439" spans="1:1">
      <c r="A1439" s="9"/>
    </row>
    <row r="1440" spans="1:1">
      <c r="A1440" s="9"/>
    </row>
    <row r="1441" spans="1:1">
      <c r="A1441" s="9"/>
    </row>
    <row r="1442" spans="1:1">
      <c r="A1442" s="9"/>
    </row>
    <row r="1443" spans="1:1">
      <c r="A1443" s="9"/>
    </row>
    <row r="1444" spans="1:1">
      <c r="A1444" s="9"/>
    </row>
    <row r="1445" spans="1:1">
      <c r="A1445" s="9"/>
    </row>
    <row r="1446" spans="1:1">
      <c r="A1446" s="9"/>
    </row>
    <row r="1447" spans="1:1">
      <c r="A1447" s="9"/>
    </row>
    <row r="1448" spans="1:1">
      <c r="A1448" s="9"/>
    </row>
    <row r="1449" spans="1:1">
      <c r="A1449" s="9"/>
    </row>
    <row r="1450" spans="1:1">
      <c r="A1450" s="9"/>
    </row>
    <row r="1451" spans="1:1">
      <c r="A1451" s="9"/>
    </row>
    <row r="1452" spans="1:1">
      <c r="A1452" s="9"/>
    </row>
    <row r="1453" spans="1:1">
      <c r="A1453" s="9"/>
    </row>
    <row r="1454" spans="1:1">
      <c r="A1454" s="9"/>
    </row>
    <row r="1455" spans="1:1">
      <c r="A1455" s="9"/>
    </row>
    <row r="1456" spans="1:1">
      <c r="A1456" s="9"/>
    </row>
    <row r="1457" spans="1:1">
      <c r="A1457" s="9"/>
    </row>
    <row r="1458" spans="1:1">
      <c r="A1458" s="9"/>
    </row>
    <row r="1459" spans="1:1">
      <c r="A1459" s="9"/>
    </row>
    <row r="1460" spans="1:1">
      <c r="A1460" s="9"/>
    </row>
    <row r="1461" spans="1:1">
      <c r="A1461" s="9"/>
    </row>
    <row r="1462" spans="1:1">
      <c r="A1462" s="9"/>
    </row>
    <row r="1463" spans="1:1">
      <c r="A1463" s="9"/>
    </row>
    <row r="1464" spans="1:1">
      <c r="A1464" s="9"/>
    </row>
    <row r="1465" spans="1:1">
      <c r="A1465" s="9"/>
    </row>
    <row r="1466" spans="1:1">
      <c r="A1466" s="9"/>
    </row>
    <row r="1467" spans="1:1">
      <c r="A1467" s="9"/>
    </row>
    <row r="1468" spans="1:1">
      <c r="A1468" s="9"/>
    </row>
    <row r="1469" spans="1:1">
      <c r="A1469" s="9"/>
    </row>
    <row r="1470" spans="1:1">
      <c r="A1470" s="9"/>
    </row>
    <row r="1471" spans="1:1">
      <c r="A1471" s="9"/>
    </row>
    <row r="1472" spans="1:1">
      <c r="A1472" s="9"/>
    </row>
    <row r="1473" spans="1:1">
      <c r="A1473" s="9"/>
    </row>
    <row r="1474" spans="1:1">
      <c r="A1474" s="9"/>
    </row>
    <row r="1475" spans="1:1">
      <c r="A1475" s="9"/>
    </row>
    <row r="1476" spans="1:1">
      <c r="A1476" s="9"/>
    </row>
    <row r="1477" spans="1:1">
      <c r="A1477" s="9"/>
    </row>
    <row r="1478" spans="1:1">
      <c r="A1478" s="9"/>
    </row>
    <row r="1479" spans="1:1">
      <c r="A1479" s="9"/>
    </row>
    <row r="1480" spans="1:1">
      <c r="A1480" s="9"/>
    </row>
    <row r="1481" spans="1:1">
      <c r="A1481" s="9"/>
    </row>
    <row r="1482" spans="1:1">
      <c r="A1482" s="9"/>
    </row>
    <row r="1483" spans="1:1">
      <c r="A1483" s="9"/>
    </row>
    <row r="1484" spans="1:1">
      <c r="A1484" s="9"/>
    </row>
    <row r="1485" spans="1:1">
      <c r="A1485" s="9"/>
    </row>
    <row r="1486" spans="1:1">
      <c r="A1486" s="9"/>
    </row>
    <row r="1487" spans="1:1">
      <c r="A1487" s="9"/>
    </row>
    <row r="1488" spans="1:1">
      <c r="A1488" s="9"/>
    </row>
    <row r="1489" spans="1:1">
      <c r="A1489" s="9"/>
    </row>
    <row r="1490" spans="1:1">
      <c r="A1490" s="9"/>
    </row>
    <row r="1491" spans="1:1">
      <c r="A1491" s="9"/>
    </row>
    <row r="1492" spans="1:1">
      <c r="A1492" s="9"/>
    </row>
    <row r="1493" spans="1:1">
      <c r="A1493" s="9"/>
    </row>
    <row r="1494" spans="1:1">
      <c r="A1494" s="9"/>
    </row>
    <row r="1495" spans="1:1">
      <c r="A1495" s="9"/>
    </row>
    <row r="1496" spans="1:1">
      <c r="A1496" s="9"/>
    </row>
    <row r="1497" spans="1:1">
      <c r="A1497" s="9"/>
    </row>
    <row r="1498" spans="1:1">
      <c r="A1498" s="9"/>
    </row>
    <row r="1499" spans="1:1">
      <c r="A1499" s="9"/>
    </row>
    <row r="1500" spans="1:1">
      <c r="A1500" s="9"/>
    </row>
    <row r="1501" spans="1:1">
      <c r="A1501" s="9"/>
    </row>
    <row r="1502" spans="1:1">
      <c r="A1502" s="9"/>
    </row>
    <row r="1503" spans="1:1">
      <c r="A1503" s="9"/>
    </row>
    <row r="1504" spans="1:1">
      <c r="A1504" s="9"/>
    </row>
    <row r="1505" spans="1:1">
      <c r="A1505" s="9"/>
    </row>
    <row r="1506" spans="1:1">
      <c r="A1506" s="9"/>
    </row>
    <row r="1507" spans="1:1">
      <c r="A1507" s="9"/>
    </row>
    <row r="1508" spans="1:1">
      <c r="A1508" s="9"/>
    </row>
    <row r="1509" spans="1:1">
      <c r="A1509" s="9"/>
    </row>
    <row r="1510" spans="1:1">
      <c r="A1510" s="9"/>
    </row>
    <row r="1511" spans="1:1">
      <c r="A1511" s="9"/>
    </row>
    <row r="1512" spans="1:1">
      <c r="A1512" s="9"/>
    </row>
    <row r="1513" spans="1:1">
      <c r="A1513" s="9"/>
    </row>
    <row r="1514" spans="1:1">
      <c r="A1514" s="9"/>
    </row>
    <row r="1515" spans="1:1">
      <c r="A1515" s="9"/>
    </row>
    <row r="1516" spans="1:1">
      <c r="A1516" s="9"/>
    </row>
    <row r="1517" spans="1:1">
      <c r="A1517" s="9"/>
    </row>
    <row r="1518" spans="1:1">
      <c r="A1518" s="9"/>
    </row>
    <row r="1519" spans="1:1">
      <c r="A1519" s="9"/>
    </row>
    <row r="1520" spans="1:1">
      <c r="A1520" s="9"/>
    </row>
    <row r="1521" spans="1:1">
      <c r="A1521" s="9"/>
    </row>
    <row r="1522" spans="1:1">
      <c r="A1522" s="9"/>
    </row>
    <row r="1523" spans="1:1">
      <c r="A1523" s="9"/>
    </row>
    <row r="1524" spans="1:1">
      <c r="A1524" s="9"/>
    </row>
    <row r="1525" spans="1:1">
      <c r="A1525" s="9"/>
    </row>
    <row r="1526" spans="1:1">
      <c r="A1526" s="9"/>
    </row>
    <row r="1527" spans="1:1">
      <c r="A1527" s="9"/>
    </row>
    <row r="1528" spans="1:1">
      <c r="A1528" s="9"/>
    </row>
    <row r="1529" spans="1:1">
      <c r="A1529" s="9"/>
    </row>
    <row r="1530" spans="1:1">
      <c r="A1530" s="9"/>
    </row>
    <row r="1531" spans="1:1">
      <c r="A1531" s="9"/>
    </row>
    <row r="1532" spans="1:1">
      <c r="A1532" s="9"/>
    </row>
    <row r="1533" spans="1:1">
      <c r="A1533" s="9"/>
    </row>
    <row r="1534" spans="1:1">
      <c r="A1534" s="9"/>
    </row>
    <row r="1535" spans="1:1">
      <c r="A1535" s="9"/>
    </row>
    <row r="1536" spans="1:1">
      <c r="A1536" s="9"/>
    </row>
    <row r="1537" spans="1:1">
      <c r="A1537" s="9"/>
    </row>
    <row r="1538" spans="1:1">
      <c r="A1538" s="9"/>
    </row>
    <row r="1539" spans="1:1">
      <c r="A1539" s="9"/>
    </row>
    <row r="1540" spans="1:1">
      <c r="A1540" s="9"/>
    </row>
    <row r="1541" spans="1:1">
      <c r="A1541" s="9"/>
    </row>
    <row r="1542" spans="1:1">
      <c r="A1542" s="9"/>
    </row>
    <row r="1543" spans="1:1">
      <c r="A1543" s="9"/>
    </row>
    <row r="1544" spans="1:1">
      <c r="A1544" s="9"/>
    </row>
    <row r="1545" spans="1:1">
      <c r="A1545" s="9"/>
    </row>
    <row r="1546" spans="1:1">
      <c r="A1546" s="9"/>
    </row>
    <row r="1547" spans="1:1">
      <c r="A1547" s="9"/>
    </row>
    <row r="1548" spans="1:1">
      <c r="A1548" s="9"/>
    </row>
    <row r="1549" spans="1:1">
      <c r="A1549" s="9"/>
    </row>
    <row r="1550" spans="1:1">
      <c r="A1550" s="9"/>
    </row>
    <row r="1551" spans="1:1">
      <c r="A1551" s="9"/>
    </row>
    <row r="1552" spans="1:1">
      <c r="A1552" s="9"/>
    </row>
    <row r="1553" spans="1:1">
      <c r="A1553" s="9"/>
    </row>
    <row r="1554" spans="1:1">
      <c r="A1554" s="9"/>
    </row>
    <row r="1555" spans="1:1">
      <c r="A1555" s="9"/>
    </row>
    <row r="1556" spans="1:1">
      <c r="A1556" s="9"/>
    </row>
    <row r="1557" spans="1:1">
      <c r="A1557" s="9"/>
    </row>
    <row r="1558" spans="1:1">
      <c r="A1558" s="9"/>
    </row>
    <row r="1559" spans="1:1">
      <c r="A1559" s="9"/>
    </row>
    <row r="1560" spans="1:1">
      <c r="A1560" s="9"/>
    </row>
    <row r="1561" spans="1:1">
      <c r="A1561" s="9"/>
    </row>
    <row r="1562" spans="1:1">
      <c r="A1562" s="9"/>
    </row>
    <row r="1563" spans="1:1">
      <c r="A1563" s="9"/>
    </row>
    <row r="1564" spans="1:1">
      <c r="A1564" s="9"/>
    </row>
    <row r="1565" spans="1:1">
      <c r="A1565" s="9"/>
    </row>
    <row r="1566" spans="1:1">
      <c r="A1566" s="9"/>
    </row>
    <row r="1567" spans="1:1">
      <c r="A1567" s="9"/>
    </row>
    <row r="1568" spans="1:1">
      <c r="A1568" s="9"/>
    </row>
    <row r="1569" spans="1:1">
      <c r="A1569" s="9"/>
    </row>
    <row r="1570" spans="1:1">
      <c r="A1570" s="9"/>
    </row>
    <row r="1571" spans="1:1">
      <c r="A1571" s="9"/>
    </row>
    <row r="1572" spans="1:1">
      <c r="A1572" s="9"/>
    </row>
    <row r="1573" spans="1:1">
      <c r="A1573" s="9"/>
    </row>
    <row r="1574" spans="1:1">
      <c r="A1574" s="9"/>
    </row>
    <row r="1575" spans="1:1">
      <c r="A1575" s="9"/>
    </row>
    <row r="1576" spans="1:1">
      <c r="A1576" s="9"/>
    </row>
    <row r="1577" spans="1:1">
      <c r="A1577" s="9"/>
    </row>
    <row r="1578" spans="1:1">
      <c r="A1578" s="9"/>
    </row>
    <row r="1579" spans="1:1">
      <c r="A1579" s="9"/>
    </row>
    <row r="1580" spans="1:1">
      <c r="A1580" s="9"/>
    </row>
    <row r="1581" spans="1:1">
      <c r="A1581" s="9"/>
    </row>
    <row r="1582" spans="1:1">
      <c r="A1582" s="9"/>
    </row>
    <row r="1583" spans="1:1">
      <c r="A1583" s="9"/>
    </row>
    <row r="1584" spans="1:1">
      <c r="A1584" s="9"/>
    </row>
    <row r="1585" spans="1:1">
      <c r="A1585" s="9"/>
    </row>
    <row r="1586" spans="1:1">
      <c r="A1586" s="9"/>
    </row>
    <row r="1587" spans="1:1">
      <c r="A1587" s="9"/>
    </row>
    <row r="1588" spans="1:1">
      <c r="A1588" s="9"/>
    </row>
    <row r="1589" spans="1:1">
      <c r="A1589" s="9"/>
    </row>
    <row r="1590" spans="1:1">
      <c r="A1590" s="9"/>
    </row>
    <row r="1591" spans="1:1">
      <c r="A1591" s="9"/>
    </row>
    <row r="1592" spans="1:1">
      <c r="A1592" s="9"/>
    </row>
    <row r="1593" spans="1:1">
      <c r="A1593" s="9"/>
    </row>
    <row r="1594" spans="1:1">
      <c r="A1594" s="9"/>
    </row>
    <row r="1595" spans="1:1">
      <c r="A1595" s="9"/>
    </row>
    <row r="1596" spans="1:1">
      <c r="A1596" s="9"/>
    </row>
    <row r="1597" spans="1:1">
      <c r="A1597" s="9"/>
    </row>
    <row r="1598" spans="1:1">
      <c r="A1598" s="9"/>
    </row>
    <row r="1599" spans="1:1">
      <c r="A1599" s="9"/>
    </row>
    <row r="1600" spans="1:1">
      <c r="A1600" s="9"/>
    </row>
    <row r="1601" spans="1:1">
      <c r="A1601" s="9"/>
    </row>
    <row r="1602" spans="1:1">
      <c r="A1602" s="9"/>
    </row>
    <row r="1603" spans="1:1">
      <c r="A1603" s="9"/>
    </row>
    <row r="1604" spans="1:1">
      <c r="A1604" s="9"/>
    </row>
    <row r="1605" spans="1:1">
      <c r="A1605" s="9"/>
    </row>
    <row r="1606" spans="1:1">
      <c r="A1606" s="9"/>
    </row>
    <row r="1607" spans="1:1">
      <c r="A1607" s="9"/>
    </row>
    <row r="1608" spans="1:1">
      <c r="A1608" s="9"/>
    </row>
    <row r="1609" spans="1:1">
      <c r="A1609" s="9"/>
    </row>
    <row r="1610" spans="1:1">
      <c r="A1610" s="9"/>
    </row>
    <row r="1611" spans="1:1">
      <c r="A1611" s="9"/>
    </row>
    <row r="1612" spans="1:1">
      <c r="A1612" s="9"/>
    </row>
    <row r="1613" spans="1:1">
      <c r="A1613" s="9"/>
    </row>
    <row r="1614" spans="1:1">
      <c r="A1614" s="9"/>
    </row>
    <row r="1615" spans="1:1">
      <c r="A1615" s="9"/>
    </row>
    <row r="1616" spans="1:1">
      <c r="A1616" s="9"/>
    </row>
    <row r="1617" spans="1:1">
      <c r="A1617" s="9"/>
    </row>
    <row r="1618" spans="1:1">
      <c r="A1618" s="9"/>
    </row>
    <row r="1619" spans="1:1">
      <c r="A1619" s="9"/>
    </row>
    <row r="1620" spans="1:1">
      <c r="A1620" s="9"/>
    </row>
    <row r="1621" spans="1:1">
      <c r="A1621" s="9"/>
    </row>
    <row r="1622" spans="1:1">
      <c r="A1622" s="9"/>
    </row>
    <row r="1623" spans="1:1">
      <c r="A1623" s="9"/>
    </row>
    <row r="1624" spans="1:1">
      <c r="A1624" s="9"/>
    </row>
    <row r="1625" spans="1:1">
      <c r="A1625" s="9"/>
    </row>
    <row r="1626" spans="1:1">
      <c r="A1626" s="9"/>
    </row>
    <row r="1627" spans="1:1">
      <c r="A1627" s="9"/>
    </row>
    <row r="1628" spans="1:1">
      <c r="A1628" s="9"/>
    </row>
    <row r="1629" spans="1:1">
      <c r="A1629" s="9"/>
    </row>
    <row r="1630" spans="1:1">
      <c r="A1630" s="9"/>
    </row>
    <row r="1631" spans="1:1">
      <c r="A1631" s="9"/>
    </row>
    <row r="1632" spans="1:1">
      <c r="A1632" s="9"/>
    </row>
    <row r="1633" spans="1:1">
      <c r="A1633" s="9"/>
    </row>
    <row r="1634" spans="1:1">
      <c r="A1634" s="9"/>
    </row>
    <row r="1635" spans="1:1">
      <c r="A1635" s="9"/>
    </row>
    <row r="1636" spans="1:1">
      <c r="A1636" s="9"/>
    </row>
    <row r="1637" spans="1:1">
      <c r="A1637" s="9"/>
    </row>
    <row r="1638" spans="1:1">
      <c r="A1638" s="9"/>
    </row>
    <row r="1639" spans="1:1">
      <c r="A1639" s="9"/>
    </row>
    <row r="1640" spans="1:1">
      <c r="A1640" s="9"/>
    </row>
    <row r="1641" spans="1:1">
      <c r="A1641" s="9"/>
    </row>
    <row r="1642" spans="1:1">
      <c r="A1642" s="9"/>
    </row>
    <row r="1643" spans="1:1">
      <c r="A1643" s="9"/>
    </row>
    <row r="1644" spans="1:1">
      <c r="A1644" s="9"/>
    </row>
    <row r="1645" spans="1:1">
      <c r="A1645" s="9"/>
    </row>
    <row r="1646" spans="1:1">
      <c r="A1646" s="9"/>
    </row>
    <row r="1647" spans="1:1">
      <c r="A1647" s="9"/>
    </row>
    <row r="1648" spans="1:1">
      <c r="A1648" s="9"/>
    </row>
    <row r="1649" spans="1:1">
      <c r="A1649" s="9"/>
    </row>
    <row r="1650" spans="1:1">
      <c r="A1650" s="9"/>
    </row>
    <row r="1651" spans="1:1">
      <c r="A1651" s="9"/>
    </row>
    <row r="1652" spans="1:1">
      <c r="A1652" s="9"/>
    </row>
    <row r="1653" spans="1:1">
      <c r="A1653" s="9"/>
    </row>
    <row r="1654" spans="1:1">
      <c r="A1654" s="9"/>
    </row>
    <row r="1655" spans="1:1">
      <c r="A1655" s="9"/>
    </row>
    <row r="1656" spans="1:1">
      <c r="A1656" s="9"/>
    </row>
    <row r="1657" spans="1:1">
      <c r="A1657" s="9"/>
    </row>
    <row r="1658" spans="1:1">
      <c r="A1658" s="9"/>
    </row>
    <row r="1659" spans="1:1">
      <c r="A1659" s="9"/>
    </row>
    <row r="1660" spans="1:1">
      <c r="A1660" s="9"/>
    </row>
    <row r="1661" spans="1:1">
      <c r="A1661" s="9"/>
    </row>
    <row r="1662" spans="1:1">
      <c r="A1662" s="9"/>
    </row>
    <row r="1663" spans="1:1">
      <c r="A1663" s="9"/>
    </row>
    <row r="1664" spans="1:1">
      <c r="A1664" s="9"/>
    </row>
    <row r="1665" spans="1:1">
      <c r="A1665" s="9"/>
    </row>
    <row r="1666" spans="1:1">
      <c r="A1666" s="9"/>
    </row>
    <row r="1667" spans="1:1">
      <c r="A1667" s="9"/>
    </row>
    <row r="1668" spans="1:1">
      <c r="A1668" s="9"/>
    </row>
    <row r="1669" spans="1:1">
      <c r="A1669" s="9"/>
    </row>
    <row r="1670" spans="1:1">
      <c r="A1670" s="9"/>
    </row>
    <row r="1671" spans="1:1">
      <c r="A1671" s="9"/>
    </row>
    <row r="1672" spans="1:1">
      <c r="A1672" s="9"/>
    </row>
    <row r="1673" spans="1:1">
      <c r="A1673" s="9"/>
    </row>
    <row r="1674" spans="1:1">
      <c r="A1674" s="9"/>
    </row>
    <row r="1675" spans="1:1">
      <c r="A1675" s="9"/>
    </row>
    <row r="1676" spans="1:1">
      <c r="A1676" s="9"/>
    </row>
    <row r="1677" spans="1:1">
      <c r="A1677" s="9"/>
    </row>
    <row r="1678" spans="1:1">
      <c r="A1678" s="9"/>
    </row>
    <row r="1679" spans="1:1">
      <c r="A1679" s="9"/>
    </row>
    <row r="1680" spans="1:1">
      <c r="A1680" s="9"/>
    </row>
    <row r="1681" spans="1:1">
      <c r="A1681" s="9"/>
    </row>
    <row r="1682" spans="1:1">
      <c r="A1682" s="9"/>
    </row>
    <row r="1683" spans="1:1">
      <c r="A1683" s="9"/>
    </row>
    <row r="1684" spans="1:1">
      <c r="A1684" s="9"/>
    </row>
    <row r="1685" spans="1:1">
      <c r="A1685" s="9"/>
    </row>
    <row r="1686" spans="1:1">
      <c r="A1686" s="9"/>
    </row>
    <row r="1687" spans="1:1">
      <c r="A1687" s="9"/>
    </row>
    <row r="1688" spans="1:1">
      <c r="A1688" s="9"/>
    </row>
    <row r="1689" spans="1:1">
      <c r="A1689" s="9"/>
    </row>
    <row r="1690" spans="1:1">
      <c r="A1690" s="9"/>
    </row>
    <row r="1691" spans="1:1">
      <c r="A1691" s="9"/>
    </row>
    <row r="1692" spans="1:1">
      <c r="A1692" s="9"/>
    </row>
    <row r="1693" spans="1:1">
      <c r="A1693" s="9"/>
    </row>
    <row r="1694" spans="1:1">
      <c r="A1694" s="9"/>
    </row>
    <row r="1695" spans="1:1">
      <c r="A1695" s="9"/>
    </row>
    <row r="1696" spans="1:1">
      <c r="A1696" s="9"/>
    </row>
    <row r="1697" spans="1:1">
      <c r="A1697" s="9"/>
    </row>
    <row r="1698" spans="1:1">
      <c r="A1698" s="9"/>
    </row>
    <row r="1699" spans="1:1">
      <c r="A1699" s="9"/>
    </row>
    <row r="1700" spans="1:1">
      <c r="A1700" s="9"/>
    </row>
    <row r="1701" spans="1:1">
      <c r="A1701" s="9"/>
    </row>
    <row r="1702" spans="1:1">
      <c r="A1702" s="9"/>
    </row>
    <row r="1703" spans="1:1">
      <c r="A1703" s="9"/>
    </row>
    <row r="1704" spans="1:1">
      <c r="A1704" s="9"/>
    </row>
    <row r="1705" spans="1:1">
      <c r="A1705" s="9"/>
    </row>
    <row r="1706" spans="1:1">
      <c r="A1706" s="9"/>
    </row>
    <row r="1707" spans="1:1">
      <c r="A1707" s="9"/>
    </row>
    <row r="1708" spans="1:1">
      <c r="A1708" s="9"/>
    </row>
    <row r="1709" spans="1:1">
      <c r="A1709" s="9"/>
    </row>
    <row r="1710" spans="1:1">
      <c r="A1710" s="9"/>
    </row>
    <row r="1711" spans="1:1">
      <c r="A1711" s="9"/>
    </row>
    <row r="1712" spans="1:1">
      <c r="A1712" s="9"/>
    </row>
    <row r="1713" spans="1:1">
      <c r="A1713" s="9"/>
    </row>
    <row r="1714" spans="1:1">
      <c r="A1714" s="9"/>
    </row>
    <row r="1715" spans="1:1">
      <c r="A1715" s="9"/>
    </row>
    <row r="1716" spans="1:1">
      <c r="A1716" s="9"/>
    </row>
    <row r="1717" spans="1:1">
      <c r="A1717" s="9"/>
    </row>
    <row r="1718" spans="1:1">
      <c r="A1718" s="9"/>
    </row>
    <row r="1719" spans="1:1">
      <c r="A1719" s="9"/>
    </row>
    <row r="1720" spans="1:1">
      <c r="A1720" s="9"/>
    </row>
    <row r="1721" spans="1:1">
      <c r="A1721" s="9"/>
    </row>
    <row r="1722" spans="1:1">
      <c r="A1722" s="9"/>
    </row>
    <row r="1723" spans="1:1">
      <c r="A1723" s="9"/>
    </row>
    <row r="1724" spans="1:1">
      <c r="A1724" s="9"/>
    </row>
    <row r="1725" spans="1:1">
      <c r="A1725" s="9"/>
    </row>
    <row r="1726" spans="1:1">
      <c r="A1726" s="9"/>
    </row>
    <row r="1727" spans="1:1">
      <c r="A1727" s="9"/>
    </row>
    <row r="1728" spans="1:1">
      <c r="A1728" s="9"/>
    </row>
    <row r="1729" spans="1:1">
      <c r="A1729" s="9"/>
    </row>
    <row r="1730" spans="1:1">
      <c r="A1730" s="9"/>
    </row>
    <row r="1731" spans="1:1">
      <c r="A1731" s="9"/>
    </row>
    <row r="1732" spans="1:1">
      <c r="A1732" s="9"/>
    </row>
    <row r="1733" spans="1:1">
      <c r="A1733" s="9"/>
    </row>
    <row r="1734" spans="1:1">
      <c r="A1734" s="9"/>
    </row>
    <row r="1735" spans="1:1">
      <c r="A1735" s="9"/>
    </row>
    <row r="1736" spans="1:1">
      <c r="A1736" s="9"/>
    </row>
    <row r="1737" spans="1:1">
      <c r="A1737" s="9"/>
    </row>
    <row r="1738" spans="1:1">
      <c r="A1738" s="9"/>
    </row>
    <row r="1739" spans="1:1">
      <c r="A1739" s="9"/>
    </row>
    <row r="1740" spans="1:1">
      <c r="A1740" s="9"/>
    </row>
    <row r="1741" spans="1:1">
      <c r="A1741" s="9"/>
    </row>
    <row r="1742" spans="1:1">
      <c r="A1742" s="9"/>
    </row>
    <row r="1743" spans="1:1">
      <c r="A1743" s="9"/>
    </row>
    <row r="1744" spans="1:1">
      <c r="A1744" s="9"/>
    </row>
    <row r="1745" spans="1:1">
      <c r="A1745" s="9"/>
    </row>
    <row r="1746" spans="1:1">
      <c r="A1746" s="9"/>
    </row>
    <row r="1747" spans="1:1">
      <c r="A1747" s="9"/>
    </row>
    <row r="1748" spans="1:1">
      <c r="A1748" s="9"/>
    </row>
    <row r="1749" spans="1:1">
      <c r="A1749" s="9"/>
    </row>
    <row r="1750" spans="1:1">
      <c r="A1750" s="9"/>
    </row>
    <row r="1751" spans="1:1">
      <c r="A1751" s="9"/>
    </row>
    <row r="1752" spans="1:1">
      <c r="A1752" s="9"/>
    </row>
    <row r="1753" spans="1:1">
      <c r="A1753" s="9"/>
    </row>
    <row r="1754" spans="1:1">
      <c r="A1754" s="9"/>
    </row>
    <row r="1755" spans="1:1">
      <c r="A1755" s="9"/>
    </row>
    <row r="1756" spans="1:1">
      <c r="A1756" s="9"/>
    </row>
    <row r="1757" spans="1:1">
      <c r="A1757" s="9"/>
    </row>
    <row r="1758" spans="1:1">
      <c r="A1758" s="9"/>
    </row>
    <row r="1759" spans="1:1">
      <c r="A1759" s="9"/>
    </row>
    <row r="1760" spans="1:1">
      <c r="A1760" s="9"/>
    </row>
    <row r="1761" spans="1:1">
      <c r="A1761" s="9"/>
    </row>
    <row r="1762" spans="1:1">
      <c r="A1762" s="9"/>
    </row>
    <row r="1763" spans="1:1">
      <c r="A1763" s="9"/>
    </row>
    <row r="1764" spans="1:1">
      <c r="A1764" s="9"/>
    </row>
    <row r="1765" spans="1:1">
      <c r="A1765" s="9"/>
    </row>
    <row r="1766" spans="1:1">
      <c r="A1766" s="9"/>
    </row>
    <row r="1767" spans="1:1">
      <c r="A1767" s="9"/>
    </row>
    <row r="1768" spans="1:1">
      <c r="A1768" s="9"/>
    </row>
    <row r="1769" spans="1:1">
      <c r="A1769" s="9"/>
    </row>
    <row r="1770" spans="1:1">
      <c r="A1770" s="9"/>
    </row>
    <row r="1771" spans="1:1">
      <c r="A1771" s="9"/>
    </row>
    <row r="1772" spans="1:1">
      <c r="A1772" s="9"/>
    </row>
    <row r="1773" spans="1:1">
      <c r="A1773" s="9"/>
    </row>
    <row r="1774" spans="1:1">
      <c r="A1774" s="9"/>
    </row>
    <row r="1775" spans="1:1">
      <c r="A1775" s="9"/>
    </row>
    <row r="1776" spans="1:1">
      <c r="A1776" s="9"/>
    </row>
    <row r="1777" spans="1:1">
      <c r="A1777" s="9"/>
    </row>
    <row r="1778" spans="1:1">
      <c r="A1778" s="9"/>
    </row>
    <row r="1779" spans="1:1">
      <c r="A1779" s="9"/>
    </row>
    <row r="1780" spans="1:1">
      <c r="A1780" s="9"/>
    </row>
    <row r="1781" spans="1:1">
      <c r="A1781" s="9"/>
    </row>
    <row r="1782" spans="1:1">
      <c r="A1782" s="9"/>
    </row>
    <row r="1783" spans="1:1">
      <c r="A1783" s="9"/>
    </row>
    <row r="1784" spans="1:1">
      <c r="A1784" s="9"/>
    </row>
    <row r="1785" spans="1:1">
      <c r="A1785" s="9"/>
    </row>
    <row r="1786" spans="1:1">
      <c r="A1786" s="9"/>
    </row>
    <row r="1787" spans="1:1">
      <c r="A1787" s="9"/>
    </row>
    <row r="1788" spans="1:1">
      <c r="A1788" s="9"/>
    </row>
    <row r="1789" spans="1:1">
      <c r="A1789" s="9"/>
    </row>
    <row r="1790" spans="1:1">
      <c r="A1790" s="9"/>
    </row>
    <row r="1791" spans="1:1">
      <c r="A1791" s="9"/>
    </row>
    <row r="1792" spans="1:1">
      <c r="A1792" s="9"/>
    </row>
    <row r="1793" spans="1:1">
      <c r="A1793" s="9"/>
    </row>
    <row r="1794" spans="1:1">
      <c r="A1794" s="9"/>
    </row>
    <row r="1795" spans="1:1">
      <c r="A1795" s="9"/>
    </row>
    <row r="1796" spans="1:1">
      <c r="A1796" s="9"/>
    </row>
    <row r="1797" spans="1:1">
      <c r="A1797" s="9"/>
    </row>
    <row r="1798" spans="1:1">
      <c r="A1798" s="9"/>
    </row>
    <row r="1799" spans="1:1">
      <c r="A1799" s="9"/>
    </row>
    <row r="1800" spans="1:1">
      <c r="A1800" s="9"/>
    </row>
    <row r="1801" spans="1:1">
      <c r="A1801" s="9"/>
    </row>
    <row r="1802" spans="1:1">
      <c r="A1802" s="9"/>
    </row>
    <row r="1803" spans="1:1">
      <c r="A1803" s="9"/>
    </row>
    <row r="1804" spans="1:1">
      <c r="A1804" s="9"/>
    </row>
    <row r="1805" spans="1:1">
      <c r="A1805" s="9"/>
    </row>
    <row r="1806" spans="1:1">
      <c r="A1806" s="9"/>
    </row>
    <row r="1807" spans="1:1">
      <c r="A1807" s="9"/>
    </row>
    <row r="1808" spans="1:1">
      <c r="A1808" s="9"/>
    </row>
    <row r="1809" spans="1:1">
      <c r="A1809" s="9"/>
    </row>
    <row r="1810" spans="1:1">
      <c r="A1810" s="9"/>
    </row>
    <row r="1811" spans="1:1">
      <c r="A1811" s="9"/>
    </row>
    <row r="1812" spans="1:1">
      <c r="A1812" s="9"/>
    </row>
    <row r="1813" spans="1:1">
      <c r="A1813" s="9"/>
    </row>
    <row r="1814" spans="1:1">
      <c r="A1814" s="9"/>
    </row>
    <row r="1815" spans="1:1">
      <c r="A1815" s="9"/>
    </row>
    <row r="1816" spans="1:1">
      <c r="A1816" s="9"/>
    </row>
    <row r="1817" spans="1:1">
      <c r="A1817" s="9"/>
    </row>
    <row r="1818" spans="1:1">
      <c r="A1818" s="9"/>
    </row>
    <row r="1819" spans="1:1">
      <c r="A1819" s="9"/>
    </row>
    <row r="1820" spans="1:1">
      <c r="A1820" s="9"/>
    </row>
    <row r="1821" spans="1:1">
      <c r="A1821" s="9"/>
    </row>
    <row r="1822" spans="1:1">
      <c r="A1822" s="9"/>
    </row>
    <row r="1823" spans="1:1">
      <c r="A1823" s="9"/>
    </row>
    <row r="1824" spans="1:1">
      <c r="A1824" s="9"/>
    </row>
    <row r="1825" spans="1:1">
      <c r="A1825" s="9"/>
    </row>
    <row r="1826" spans="1:1">
      <c r="A1826" s="9"/>
    </row>
    <row r="1827" spans="1:1">
      <c r="A1827" s="9"/>
    </row>
    <row r="1828" spans="1:1">
      <c r="A1828" s="9"/>
    </row>
    <row r="1829" spans="1:1">
      <c r="A1829" s="9"/>
    </row>
    <row r="1830" spans="1:1">
      <c r="A1830" s="9"/>
    </row>
    <row r="1831" spans="1:1">
      <c r="A1831" s="9"/>
    </row>
    <row r="1832" spans="1:1">
      <c r="A1832" s="9"/>
    </row>
    <row r="1833" spans="1:1">
      <c r="A1833" s="9"/>
    </row>
    <row r="1834" spans="1:1">
      <c r="A1834" s="9"/>
    </row>
    <row r="1835" spans="1:1">
      <c r="A1835" s="9"/>
    </row>
    <row r="1836" spans="1:1">
      <c r="A1836" s="9"/>
    </row>
    <row r="1837" spans="1:1">
      <c r="A1837" s="9"/>
    </row>
    <row r="1838" spans="1:1">
      <c r="A1838" s="9"/>
    </row>
    <row r="1839" spans="1:1">
      <c r="A1839" s="9"/>
    </row>
    <row r="1840" spans="1:1">
      <c r="A1840" s="9"/>
    </row>
    <row r="1841" spans="1:1">
      <c r="A1841" s="9"/>
    </row>
    <row r="1842" spans="1:1">
      <c r="A1842" s="9"/>
    </row>
    <row r="1843" spans="1:1">
      <c r="A1843" s="9"/>
    </row>
    <row r="1844" spans="1:1">
      <c r="A1844" s="9"/>
    </row>
    <row r="1845" spans="1:1">
      <c r="A1845" s="9"/>
    </row>
    <row r="1846" spans="1:1">
      <c r="A1846" s="9"/>
    </row>
    <row r="1847" spans="1:1">
      <c r="A1847" s="9"/>
    </row>
    <row r="1848" spans="1:1">
      <c r="A1848" s="9"/>
    </row>
    <row r="1849" spans="1:1">
      <c r="A1849" s="9"/>
    </row>
    <row r="1850" spans="1:1">
      <c r="A1850" s="9"/>
    </row>
    <row r="1851" spans="1:1">
      <c r="A1851" s="9"/>
    </row>
    <row r="1852" spans="1:1">
      <c r="A1852" s="9"/>
    </row>
    <row r="1853" spans="1:1">
      <c r="A1853" s="9"/>
    </row>
    <row r="1854" spans="1:1">
      <c r="A1854" s="9"/>
    </row>
    <row r="1855" spans="1:1">
      <c r="A1855" s="9"/>
    </row>
    <row r="1856" spans="1:1">
      <c r="A1856" s="9"/>
    </row>
    <row r="1857" spans="1:1">
      <c r="A1857" s="9"/>
    </row>
    <row r="1858" spans="1:1">
      <c r="A1858" s="9"/>
    </row>
    <row r="1859" spans="1:1">
      <c r="A1859" s="9"/>
    </row>
    <row r="1860" spans="1:1">
      <c r="A1860" s="9"/>
    </row>
    <row r="1861" spans="1:1">
      <c r="A1861" s="9"/>
    </row>
    <row r="1862" spans="1:1">
      <c r="A1862" s="9"/>
    </row>
    <row r="1863" spans="1:1">
      <c r="A1863" s="9"/>
    </row>
    <row r="1864" spans="1:1">
      <c r="A1864" s="9"/>
    </row>
    <row r="1865" spans="1:1">
      <c r="A1865" s="9"/>
    </row>
    <row r="1866" spans="1:1">
      <c r="A1866" s="9"/>
    </row>
    <row r="1867" spans="1:1">
      <c r="A1867" s="9"/>
    </row>
    <row r="1868" spans="1:1">
      <c r="A1868" s="9"/>
    </row>
    <row r="1869" spans="1:1">
      <c r="A1869" s="9"/>
    </row>
    <row r="1870" spans="1:1">
      <c r="A1870" s="9"/>
    </row>
    <row r="1871" spans="1:1">
      <c r="A1871" s="9"/>
    </row>
    <row r="1872" spans="1:1">
      <c r="A1872" s="9"/>
    </row>
    <row r="1873" spans="1:1">
      <c r="A1873" s="9"/>
    </row>
    <row r="1874" spans="1:1">
      <c r="A1874" s="9"/>
    </row>
    <row r="1875" spans="1:1">
      <c r="A1875" s="9"/>
    </row>
    <row r="1876" spans="1:1">
      <c r="A1876" s="9"/>
    </row>
    <row r="1877" spans="1:1">
      <c r="A1877" s="9"/>
    </row>
    <row r="1878" spans="1:1">
      <c r="A1878" s="9"/>
    </row>
    <row r="1879" spans="1:1">
      <c r="A1879" s="9"/>
    </row>
    <row r="1880" spans="1:1">
      <c r="A1880" s="9"/>
    </row>
    <row r="1881" spans="1:1">
      <c r="A1881" s="9"/>
    </row>
    <row r="1882" spans="1:1">
      <c r="A1882" s="9"/>
    </row>
    <row r="1883" spans="1:1">
      <c r="A1883" s="9"/>
    </row>
    <row r="1884" spans="1:1">
      <c r="A1884" s="9"/>
    </row>
    <row r="1885" spans="1:1">
      <c r="A1885" s="9"/>
    </row>
    <row r="1886" spans="1:1">
      <c r="A1886" s="9"/>
    </row>
    <row r="1887" spans="1:1">
      <c r="A1887" s="9"/>
    </row>
    <row r="1888" spans="1:1">
      <c r="A1888" s="9"/>
    </row>
    <row r="1889" spans="1:1">
      <c r="A1889" s="9"/>
    </row>
    <row r="1890" spans="1:1">
      <c r="A1890" s="9"/>
    </row>
    <row r="1891" spans="1:1">
      <c r="A1891" s="9"/>
    </row>
    <row r="1892" spans="1:1">
      <c r="A1892" s="9"/>
    </row>
    <row r="1893" spans="1:1">
      <c r="A1893" s="9"/>
    </row>
    <row r="1894" spans="1:1">
      <c r="A1894" s="9"/>
    </row>
    <row r="1895" spans="1:1">
      <c r="A1895" s="9"/>
    </row>
    <row r="1896" spans="1:1">
      <c r="A1896" s="9"/>
    </row>
    <row r="1897" spans="1:1">
      <c r="A1897" s="9"/>
    </row>
    <row r="1898" spans="1:1">
      <c r="A1898" s="9"/>
    </row>
    <row r="1899" spans="1:1">
      <c r="A1899" s="9"/>
    </row>
    <row r="1900" spans="1:1">
      <c r="A1900" s="9"/>
    </row>
    <row r="1901" spans="1:1">
      <c r="A1901" s="9"/>
    </row>
    <row r="1902" spans="1:1">
      <c r="A1902" s="9"/>
    </row>
    <row r="1903" spans="1:1">
      <c r="A1903" s="9"/>
    </row>
    <row r="1904" spans="1:1">
      <c r="A1904" s="9"/>
    </row>
    <row r="1905" spans="1:1">
      <c r="A1905" s="9"/>
    </row>
    <row r="1906" spans="1:1">
      <c r="A1906" s="9"/>
    </row>
    <row r="1907" spans="1:1">
      <c r="A1907" s="9"/>
    </row>
    <row r="1908" spans="1:1">
      <c r="A1908" s="9"/>
    </row>
    <row r="1909" spans="1:1">
      <c r="A1909" s="9"/>
    </row>
    <row r="1910" spans="1:1">
      <c r="A1910" s="9"/>
    </row>
    <row r="1911" spans="1:1">
      <c r="A1911" s="9"/>
    </row>
    <row r="1912" spans="1:1">
      <c r="A1912" s="9"/>
    </row>
    <row r="1913" spans="1:1">
      <c r="A1913" s="9"/>
    </row>
    <row r="1914" spans="1:1">
      <c r="A1914" s="9"/>
    </row>
    <row r="1915" spans="1:1">
      <c r="A1915" s="9"/>
    </row>
    <row r="1916" spans="1:1">
      <c r="A1916" s="9"/>
    </row>
    <row r="1917" spans="1:1">
      <c r="A1917" s="9"/>
    </row>
    <row r="1918" spans="1:1">
      <c r="A1918" s="9"/>
    </row>
    <row r="1919" spans="1:1">
      <c r="A1919" s="9"/>
    </row>
    <row r="1920" spans="1:1">
      <c r="A1920" s="9"/>
    </row>
    <row r="1921" spans="1:1">
      <c r="A1921" s="9"/>
    </row>
    <row r="1922" spans="1:1">
      <c r="A1922" s="9"/>
    </row>
    <row r="1923" spans="1:1">
      <c r="A1923" s="9"/>
    </row>
    <row r="1924" spans="1:1">
      <c r="A1924" s="9"/>
    </row>
    <row r="1925" spans="1:1">
      <c r="A1925" s="9"/>
    </row>
    <row r="1926" spans="1:1">
      <c r="A1926" s="9"/>
    </row>
    <row r="1927" spans="1:1">
      <c r="A1927" s="9"/>
    </row>
    <row r="1928" spans="1:1">
      <c r="A1928" s="9"/>
    </row>
    <row r="1929" spans="1:1">
      <c r="A1929" s="9"/>
    </row>
    <row r="1930" spans="1:1">
      <c r="A1930" s="9"/>
    </row>
    <row r="1931" spans="1:1">
      <c r="A1931" s="9"/>
    </row>
    <row r="1932" spans="1:1">
      <c r="A1932" s="9"/>
    </row>
    <row r="1933" spans="1:1">
      <c r="A1933" s="9"/>
    </row>
    <row r="1934" spans="1:1">
      <c r="A1934" s="9"/>
    </row>
    <row r="1935" spans="1:1">
      <c r="A1935" s="9"/>
    </row>
    <row r="1936" spans="1:1">
      <c r="A1936" s="9"/>
    </row>
    <row r="1937" spans="1:1">
      <c r="A1937" s="9"/>
    </row>
    <row r="1938" spans="1:1">
      <c r="A1938" s="9"/>
    </row>
    <row r="1939" spans="1:1">
      <c r="A1939" s="9"/>
    </row>
    <row r="1940" spans="1:1">
      <c r="A1940" s="9"/>
    </row>
    <row r="1941" spans="1:1">
      <c r="A1941" s="9"/>
    </row>
    <row r="1942" spans="1:1">
      <c r="A1942" s="9"/>
    </row>
    <row r="1943" spans="1:1">
      <c r="A1943" s="9"/>
    </row>
    <row r="1944" spans="1:1">
      <c r="A1944" s="9"/>
    </row>
    <row r="1945" spans="1:1">
      <c r="A1945" s="9"/>
    </row>
    <row r="1946" spans="1:1">
      <c r="A1946" s="9"/>
    </row>
    <row r="1947" spans="1:1">
      <c r="A1947" s="9"/>
    </row>
    <row r="1948" spans="1:1">
      <c r="A1948" s="9"/>
    </row>
    <row r="1949" spans="1:1">
      <c r="A1949" s="9"/>
    </row>
    <row r="1950" spans="1:1">
      <c r="A1950" s="9"/>
    </row>
    <row r="1951" spans="1:1">
      <c r="A1951" s="9"/>
    </row>
    <row r="1952" spans="1:1">
      <c r="A1952" s="9"/>
    </row>
    <row r="1953" spans="1:1">
      <c r="A1953" s="9"/>
    </row>
    <row r="1954" spans="1:1">
      <c r="A1954" s="9"/>
    </row>
    <row r="1955" spans="1:1">
      <c r="A1955" s="9"/>
    </row>
    <row r="1956" spans="1:1">
      <c r="A1956" s="9"/>
    </row>
    <row r="1957" spans="1:1">
      <c r="A1957" s="9"/>
    </row>
    <row r="1958" spans="1:1">
      <c r="A1958" s="9"/>
    </row>
    <row r="1959" spans="1:1">
      <c r="A1959" s="9"/>
    </row>
    <row r="1960" spans="1:1">
      <c r="A1960" s="9"/>
    </row>
    <row r="1961" spans="1:1">
      <c r="A1961" s="9"/>
    </row>
    <row r="1962" spans="1:1">
      <c r="A1962" s="9"/>
    </row>
    <row r="1963" spans="1:1">
      <c r="A1963" s="9"/>
    </row>
    <row r="1964" spans="1:1">
      <c r="A1964" s="9"/>
    </row>
    <row r="1965" spans="1:1">
      <c r="A1965" s="9"/>
    </row>
    <row r="1966" spans="1:1">
      <c r="A1966" s="9"/>
    </row>
    <row r="1967" spans="1:1">
      <c r="A1967" s="9"/>
    </row>
    <row r="1968" spans="1:1">
      <c r="A1968" s="9"/>
    </row>
    <row r="1969" spans="1:1">
      <c r="A1969" s="9"/>
    </row>
    <row r="1970" spans="1:1">
      <c r="A1970" s="9"/>
    </row>
    <row r="1971" spans="1:1">
      <c r="A1971" s="9"/>
    </row>
    <row r="1972" spans="1:1">
      <c r="A1972" s="9"/>
    </row>
    <row r="1973" spans="1:1">
      <c r="A1973" s="9"/>
    </row>
    <row r="1974" spans="1:1">
      <c r="A1974" s="9"/>
    </row>
    <row r="1975" spans="1:1">
      <c r="A1975" s="9"/>
    </row>
    <row r="1976" spans="1:1">
      <c r="A1976" s="9"/>
    </row>
    <row r="1977" spans="1:1">
      <c r="A1977" s="9"/>
    </row>
    <row r="1978" spans="1:1">
      <c r="A1978" s="9"/>
    </row>
    <row r="1979" spans="1:1">
      <c r="A1979" s="9"/>
    </row>
    <row r="1980" spans="1:1">
      <c r="A1980" s="9"/>
    </row>
    <row r="1981" spans="1:1">
      <c r="A1981" s="9"/>
    </row>
    <row r="1982" spans="1:1">
      <c r="A1982" s="9"/>
    </row>
    <row r="1983" spans="1:1">
      <c r="A1983" s="9"/>
    </row>
    <row r="1984" spans="1:1">
      <c r="A1984" s="9"/>
    </row>
    <row r="1985" spans="1:1">
      <c r="A1985" s="9"/>
    </row>
    <row r="1986" spans="1:1">
      <c r="A1986" s="9"/>
    </row>
    <row r="1987" spans="1:1">
      <c r="A1987" s="9"/>
    </row>
    <row r="1988" spans="1:1">
      <c r="A1988" s="9"/>
    </row>
    <row r="1989" spans="1:1">
      <c r="A1989" s="9"/>
    </row>
    <row r="1990" spans="1:1">
      <c r="A1990" s="9"/>
    </row>
    <row r="1991" spans="1:1">
      <c r="A1991" s="9"/>
    </row>
    <row r="1992" spans="1:1">
      <c r="A1992" s="9"/>
    </row>
    <row r="1993" spans="1:1">
      <c r="A1993" s="9"/>
    </row>
    <row r="1994" spans="1:1">
      <c r="A1994" s="9"/>
    </row>
    <row r="1995" spans="1:1">
      <c r="A1995" s="9"/>
    </row>
    <row r="1996" spans="1:1">
      <c r="A1996" s="9"/>
    </row>
    <row r="1997" spans="1:1">
      <c r="A1997" s="9"/>
    </row>
    <row r="1998" spans="1:1">
      <c r="A1998" s="9"/>
    </row>
    <row r="1999" spans="1:1">
      <c r="A1999" s="9"/>
    </row>
    <row r="2000" spans="1:1">
      <c r="A2000" s="9"/>
    </row>
    <row r="2001" spans="1:1">
      <c r="A2001" s="9"/>
    </row>
    <row r="2002" spans="1:1">
      <c r="A2002" s="9"/>
    </row>
    <row r="2003" spans="1:1">
      <c r="A2003" s="9"/>
    </row>
    <row r="2004" spans="1:1">
      <c r="A2004" s="9"/>
    </row>
    <row r="2005" spans="1:1">
      <c r="A2005" s="9"/>
    </row>
    <row r="2006" spans="1:1">
      <c r="A2006" s="9"/>
    </row>
    <row r="2007" spans="1:1">
      <c r="A2007" s="9"/>
    </row>
    <row r="2008" spans="1:1">
      <c r="A2008" s="9"/>
    </row>
    <row r="2009" spans="1:1">
      <c r="A2009" s="9"/>
    </row>
    <row r="2010" spans="1:1">
      <c r="A2010" s="9"/>
    </row>
    <row r="2011" spans="1:1">
      <c r="A2011" s="9"/>
    </row>
    <row r="2012" spans="1:1">
      <c r="A2012" s="9"/>
    </row>
    <row r="2013" spans="1:1">
      <c r="A2013" s="9"/>
    </row>
    <row r="2014" spans="1:1">
      <c r="A2014" s="9"/>
    </row>
    <row r="2015" spans="1:1">
      <c r="A2015" s="9"/>
    </row>
    <row r="2016" spans="1:1">
      <c r="A2016" s="9"/>
    </row>
    <row r="2017" spans="1:1">
      <c r="A2017" s="9"/>
    </row>
    <row r="2018" spans="1:1">
      <c r="A2018" s="9"/>
    </row>
    <row r="2019" spans="1:1">
      <c r="A2019" s="9"/>
    </row>
    <row r="2020" spans="1:1">
      <c r="A2020" s="9"/>
    </row>
    <row r="2021" spans="1:1">
      <c r="A2021" s="9"/>
    </row>
    <row r="2022" spans="1:1">
      <c r="A2022" s="9"/>
    </row>
    <row r="2023" spans="1:1">
      <c r="A2023" s="9"/>
    </row>
    <row r="2024" spans="1:1">
      <c r="A2024" s="9"/>
    </row>
    <row r="2025" spans="1:1">
      <c r="A2025" s="9"/>
    </row>
    <row r="2026" spans="1:1">
      <c r="A2026" s="9"/>
    </row>
    <row r="2027" spans="1:1">
      <c r="A2027" s="9"/>
    </row>
    <row r="2028" spans="1:1">
      <c r="A2028" s="9"/>
    </row>
    <row r="2029" spans="1:1">
      <c r="A2029" s="9"/>
    </row>
    <row r="2030" spans="1:1">
      <c r="A2030" s="9"/>
    </row>
    <row r="2031" spans="1:1">
      <c r="A2031" s="9"/>
    </row>
    <row r="2032" spans="1:1">
      <c r="A2032" s="9"/>
    </row>
    <row r="2033" spans="1:1">
      <c r="A2033" s="9"/>
    </row>
    <row r="2034" spans="1:1">
      <c r="A2034" s="9"/>
    </row>
    <row r="2035" spans="1:1">
      <c r="A2035" s="9"/>
    </row>
    <row r="2036" spans="1:1">
      <c r="A2036" s="9"/>
    </row>
    <row r="2037" spans="1:1">
      <c r="A2037" s="9"/>
    </row>
    <row r="2038" spans="1:1">
      <c r="A2038" s="9"/>
    </row>
    <row r="2039" spans="1:1">
      <c r="A2039" s="9"/>
    </row>
    <row r="2040" spans="1:1">
      <c r="A2040" s="9"/>
    </row>
    <row r="2041" spans="1:1">
      <c r="A2041" s="9"/>
    </row>
    <row r="2042" spans="1:1">
      <c r="A2042" s="9"/>
    </row>
    <row r="2043" spans="1:1">
      <c r="A2043" s="9"/>
    </row>
    <row r="2044" spans="1:1">
      <c r="A2044" s="9"/>
    </row>
    <row r="2045" spans="1:1">
      <c r="A2045" s="9"/>
    </row>
    <row r="2046" spans="1:1">
      <c r="A2046" s="9"/>
    </row>
    <row r="2047" spans="1:1">
      <c r="A2047" s="9"/>
    </row>
    <row r="2048" spans="1:1">
      <c r="A2048" s="9"/>
    </row>
    <row r="2049" spans="1:1">
      <c r="A2049" s="9"/>
    </row>
    <row r="2050" spans="1:1">
      <c r="A2050" s="9"/>
    </row>
    <row r="2051" spans="1:1">
      <c r="A2051" s="9"/>
    </row>
    <row r="2052" spans="1:1">
      <c r="A2052" s="9"/>
    </row>
    <row r="2053" spans="1:1">
      <c r="A2053" s="9"/>
    </row>
    <row r="2054" spans="1:1">
      <c r="A2054" s="9"/>
    </row>
    <row r="2055" spans="1:1">
      <c r="A2055" s="9"/>
    </row>
    <row r="2056" spans="1:1">
      <c r="A2056" s="9"/>
    </row>
    <row r="2057" spans="1:1">
      <c r="A2057" s="9"/>
    </row>
    <row r="2058" spans="1:1">
      <c r="A2058" s="9"/>
    </row>
    <row r="2059" spans="1:1">
      <c r="A2059" s="9"/>
    </row>
    <row r="2060" spans="1:1">
      <c r="A2060" s="9"/>
    </row>
    <row r="2061" spans="1:1">
      <c r="A2061" s="9"/>
    </row>
    <row r="2062" spans="1:1">
      <c r="A2062" s="9"/>
    </row>
    <row r="2063" spans="1:1">
      <c r="A2063" s="9"/>
    </row>
    <row r="2064" spans="1:1">
      <c r="A2064" s="9"/>
    </row>
    <row r="2065" spans="1:1">
      <c r="A2065" s="9"/>
    </row>
    <row r="2066" spans="1:1">
      <c r="A2066" s="9"/>
    </row>
    <row r="2067" spans="1:1">
      <c r="A2067" s="9"/>
    </row>
    <row r="2068" spans="1:1">
      <c r="A2068" s="9"/>
    </row>
    <row r="2069" spans="1:1">
      <c r="A2069" s="9"/>
    </row>
    <row r="2070" spans="1:1">
      <c r="A2070" s="9"/>
    </row>
    <row r="2071" spans="1:1">
      <c r="A2071" s="9"/>
    </row>
    <row r="2072" spans="1:1">
      <c r="A2072" s="9"/>
    </row>
    <row r="2073" spans="1:1">
      <c r="A2073" s="9"/>
    </row>
    <row r="2074" spans="1:1">
      <c r="A2074" s="9"/>
    </row>
    <row r="2075" spans="1:1">
      <c r="A2075" s="9"/>
    </row>
    <row r="2076" spans="1:1">
      <c r="A2076" s="9"/>
    </row>
    <row r="2077" spans="1:1">
      <c r="A2077" s="9"/>
    </row>
    <row r="2078" spans="1:1">
      <c r="A2078" s="9"/>
    </row>
    <row r="2079" spans="1:1">
      <c r="A2079" s="9"/>
    </row>
    <row r="2080" spans="1:1">
      <c r="A2080" s="9"/>
    </row>
    <row r="2081" spans="1:1">
      <c r="A2081" s="9"/>
    </row>
    <row r="2082" spans="1:1">
      <c r="A2082" s="9"/>
    </row>
    <row r="2083" spans="1:1">
      <c r="A2083" s="9"/>
    </row>
    <row r="2084" spans="1:1">
      <c r="A2084" s="9"/>
    </row>
    <row r="2085" spans="1:1">
      <c r="A2085" s="9"/>
    </row>
    <row r="2086" spans="1:1">
      <c r="A2086" s="9"/>
    </row>
    <row r="2087" spans="1:1">
      <c r="A2087" s="9"/>
    </row>
    <row r="2088" spans="1:1">
      <c r="A2088" s="9"/>
    </row>
    <row r="2089" spans="1:1">
      <c r="A2089" s="9"/>
    </row>
    <row r="2090" spans="1:1">
      <c r="A2090" s="9"/>
    </row>
    <row r="2091" spans="1:1">
      <c r="A2091" s="9"/>
    </row>
    <row r="2092" spans="1:1">
      <c r="A2092" s="9"/>
    </row>
    <row r="2093" spans="1:1">
      <c r="A2093" s="9"/>
    </row>
    <row r="2094" spans="1:1">
      <c r="A2094" s="9"/>
    </row>
    <row r="2095" spans="1:1">
      <c r="A2095" s="9"/>
    </row>
    <row r="2096" spans="1:1">
      <c r="A2096" s="9"/>
    </row>
    <row r="2097" spans="1:1">
      <c r="A2097" s="9"/>
    </row>
    <row r="2098" spans="1:1">
      <c r="A2098" s="9"/>
    </row>
    <row r="2099" spans="1:1">
      <c r="A2099" s="9"/>
    </row>
    <row r="2100" spans="1:1">
      <c r="A2100" s="9"/>
    </row>
    <row r="2101" spans="1:1">
      <c r="A2101" s="9"/>
    </row>
    <row r="2102" spans="1:1">
      <c r="A2102" s="9"/>
    </row>
    <row r="2103" spans="1:1">
      <c r="A2103" s="9"/>
    </row>
    <row r="2104" spans="1:1">
      <c r="A2104" s="9"/>
    </row>
    <row r="2105" spans="1:1">
      <c r="A2105" s="9"/>
    </row>
    <row r="2106" spans="1:1">
      <c r="A2106" s="9"/>
    </row>
    <row r="2107" spans="1:1">
      <c r="A2107" s="9"/>
    </row>
    <row r="2108" spans="1:1">
      <c r="A2108" s="9"/>
    </row>
    <row r="2109" spans="1:1">
      <c r="A2109" s="9"/>
    </row>
    <row r="2110" spans="1:1">
      <c r="A2110" s="9"/>
    </row>
    <row r="2111" spans="1:1">
      <c r="A2111" s="9"/>
    </row>
    <row r="2112" spans="1:1">
      <c r="A2112" s="9"/>
    </row>
    <row r="2113" spans="1:1">
      <c r="A2113" s="9"/>
    </row>
    <row r="2114" spans="1:1">
      <c r="A2114" s="9"/>
    </row>
    <row r="2115" spans="1:1">
      <c r="A2115" s="9"/>
    </row>
    <row r="2116" spans="1:1">
      <c r="A2116" s="9"/>
    </row>
    <row r="2117" spans="1:1">
      <c r="A2117" s="9"/>
    </row>
    <row r="2118" spans="1:1">
      <c r="A2118" s="9"/>
    </row>
    <row r="2119" spans="1:1">
      <c r="A2119" s="9"/>
    </row>
    <row r="2120" spans="1:1">
      <c r="A2120" s="9"/>
    </row>
    <row r="2121" spans="1:1">
      <c r="A2121" s="9"/>
    </row>
    <row r="2122" spans="1:1">
      <c r="A2122" s="9"/>
    </row>
    <row r="2123" spans="1:1">
      <c r="A2123" s="9"/>
    </row>
    <row r="2124" spans="1:1">
      <c r="A2124" s="9"/>
    </row>
    <row r="2125" spans="1:1">
      <c r="A2125" s="9"/>
    </row>
    <row r="2126" spans="1:1">
      <c r="A2126" s="9"/>
    </row>
    <row r="2127" spans="1:1">
      <c r="A2127" s="9"/>
    </row>
    <row r="2128" spans="1:1">
      <c r="A2128" s="9"/>
    </row>
    <row r="2129" spans="1:1">
      <c r="A2129" s="9"/>
    </row>
    <row r="2130" spans="1:1">
      <c r="A2130" s="9"/>
    </row>
    <row r="2131" spans="1:1">
      <c r="A2131" s="9"/>
    </row>
    <row r="2132" spans="1:1">
      <c r="A2132" s="9"/>
    </row>
    <row r="2133" spans="1:1">
      <c r="A2133" s="9"/>
    </row>
    <row r="2134" spans="1:1">
      <c r="A2134" s="9"/>
    </row>
    <row r="2135" spans="1:1">
      <c r="A2135" s="9"/>
    </row>
    <row r="2136" spans="1:1">
      <c r="A2136" s="9"/>
    </row>
    <row r="2137" spans="1:1">
      <c r="A2137" s="9"/>
    </row>
    <row r="2138" spans="1:1">
      <c r="A2138" s="9"/>
    </row>
    <row r="2139" spans="1:1">
      <c r="A2139" s="9"/>
    </row>
    <row r="2140" spans="1:1">
      <c r="A2140" s="9"/>
    </row>
    <row r="2141" spans="1:1">
      <c r="A2141" s="9"/>
    </row>
    <row r="2142" spans="1:1">
      <c r="A2142" s="9"/>
    </row>
    <row r="2143" spans="1:1">
      <c r="A2143" s="9"/>
    </row>
    <row r="2144" spans="1:1">
      <c r="A2144" s="9"/>
    </row>
    <row r="2145" spans="1:1">
      <c r="A2145" s="9"/>
    </row>
    <row r="2146" spans="1:1">
      <c r="A2146" s="9"/>
    </row>
    <row r="2147" spans="1:1">
      <c r="A2147" s="9"/>
    </row>
    <row r="2148" spans="1:1">
      <c r="A2148" s="9"/>
    </row>
    <row r="2149" spans="1:1">
      <c r="A2149" s="9"/>
    </row>
    <row r="2150" spans="1:1">
      <c r="A2150" s="9"/>
    </row>
    <row r="2151" spans="1:1">
      <c r="A2151" s="9"/>
    </row>
    <row r="2152" spans="1:1">
      <c r="A2152" s="9"/>
    </row>
    <row r="2153" spans="1:1">
      <c r="A2153" s="9"/>
    </row>
    <row r="2154" spans="1:1">
      <c r="A2154" s="9"/>
    </row>
    <row r="2155" spans="1:1">
      <c r="A2155" s="9"/>
    </row>
    <row r="2156" spans="1:1">
      <c r="A2156" s="9"/>
    </row>
    <row r="2157" spans="1:1">
      <c r="A2157" s="9"/>
    </row>
    <row r="2158" spans="1:1">
      <c r="A2158" s="9"/>
    </row>
    <row r="2159" spans="1:1">
      <c r="A2159" s="9"/>
    </row>
    <row r="2160" spans="1:1">
      <c r="A2160" s="9"/>
    </row>
    <row r="2161" spans="1:1">
      <c r="A2161" s="9"/>
    </row>
    <row r="2162" spans="1:1">
      <c r="A2162" s="9"/>
    </row>
    <row r="2163" spans="1:1">
      <c r="A2163" s="9"/>
    </row>
    <row r="2164" spans="1:1">
      <c r="A2164" s="9"/>
    </row>
    <row r="2165" spans="1:1">
      <c r="A2165" s="9"/>
    </row>
    <row r="2166" spans="1:1">
      <c r="A2166" s="9"/>
    </row>
    <row r="2167" spans="1:1">
      <c r="A2167" s="9"/>
    </row>
    <row r="2168" spans="1:1">
      <c r="A2168" s="9"/>
    </row>
    <row r="2169" spans="1:1">
      <c r="A2169" s="9"/>
    </row>
    <row r="2170" spans="1:1">
      <c r="A2170" s="9"/>
    </row>
    <row r="2171" spans="1:1">
      <c r="A2171" s="9"/>
    </row>
    <row r="2172" spans="1:1">
      <c r="A2172" s="9"/>
    </row>
    <row r="2173" spans="1:1">
      <c r="A2173" s="9"/>
    </row>
    <row r="2174" spans="1:1">
      <c r="A2174" s="9"/>
    </row>
    <row r="2175" spans="1:1">
      <c r="A2175" s="9"/>
    </row>
    <row r="2176" spans="1:1">
      <c r="A2176" s="9"/>
    </row>
    <row r="2177" spans="1:1">
      <c r="A2177" s="9"/>
    </row>
    <row r="2178" spans="1:1">
      <c r="A2178" s="9"/>
    </row>
    <row r="2179" spans="1:1">
      <c r="A2179" s="9"/>
    </row>
    <row r="2180" spans="1:1">
      <c r="A2180" s="9"/>
    </row>
    <row r="2181" spans="1:1">
      <c r="A2181" s="9"/>
    </row>
    <row r="2182" spans="1:1">
      <c r="A2182" s="9"/>
    </row>
    <row r="2183" spans="1:1">
      <c r="A2183" s="9"/>
    </row>
    <row r="2184" spans="1:1">
      <c r="A2184" s="9"/>
    </row>
    <row r="2185" spans="1:1">
      <c r="A2185" s="9"/>
    </row>
    <row r="2186" spans="1:1">
      <c r="A2186" s="9"/>
    </row>
    <row r="2187" spans="1:1">
      <c r="A2187" s="9"/>
    </row>
    <row r="2188" spans="1:1">
      <c r="A2188" s="9"/>
    </row>
    <row r="2189" spans="1:1">
      <c r="A2189" s="9"/>
    </row>
    <row r="2190" spans="1:1">
      <c r="A2190" s="9"/>
    </row>
    <row r="2191" spans="1:1">
      <c r="A2191" s="9"/>
    </row>
    <row r="2192" spans="1:1">
      <c r="A2192" s="9"/>
    </row>
    <row r="2193" spans="1:1">
      <c r="A2193" s="9"/>
    </row>
    <row r="2194" spans="1:1">
      <c r="A2194" s="9"/>
    </row>
    <row r="2195" spans="1:1">
      <c r="A2195" s="9"/>
    </row>
    <row r="2196" spans="1:1">
      <c r="A2196" s="9"/>
    </row>
    <row r="2197" spans="1:1">
      <c r="A2197" s="9"/>
    </row>
    <row r="2198" spans="1:1">
      <c r="A2198" s="9"/>
    </row>
    <row r="2199" spans="1:1">
      <c r="A2199" s="9"/>
    </row>
    <row r="2200" spans="1:1">
      <c r="A2200" s="9"/>
    </row>
    <row r="2201" spans="1:1">
      <c r="A2201" s="9"/>
    </row>
    <row r="2202" spans="1:1">
      <c r="A2202" s="9"/>
    </row>
    <row r="2203" spans="1:1">
      <c r="A2203" s="9"/>
    </row>
    <row r="2204" spans="1:1">
      <c r="A2204" s="9"/>
    </row>
    <row r="2205" spans="1:1">
      <c r="A2205" s="9"/>
    </row>
    <row r="2206" spans="1:1">
      <c r="A2206" s="9"/>
    </row>
    <row r="2207" spans="1:1">
      <c r="A2207" s="9"/>
    </row>
    <row r="2208" spans="1:1">
      <c r="A2208" s="9"/>
    </row>
    <row r="2209" spans="1:1">
      <c r="A2209" s="9"/>
    </row>
    <row r="2210" spans="1:1">
      <c r="A2210" s="9"/>
    </row>
    <row r="2211" spans="1:1">
      <c r="A2211" s="9"/>
    </row>
    <row r="2212" spans="1:1">
      <c r="A2212" s="9"/>
    </row>
    <row r="2213" spans="1:1">
      <c r="A2213" s="9"/>
    </row>
    <row r="2214" spans="1:1">
      <c r="A2214" s="9"/>
    </row>
    <row r="2215" spans="1:1">
      <c r="A2215" s="9"/>
    </row>
    <row r="2216" spans="1:1">
      <c r="A2216" s="9"/>
    </row>
    <row r="2217" spans="1:1">
      <c r="A2217" s="9"/>
    </row>
    <row r="2218" spans="1:1">
      <c r="A2218" s="9"/>
    </row>
    <row r="2219" spans="1:1">
      <c r="A2219" s="9"/>
    </row>
    <row r="2220" spans="1:1">
      <c r="A2220" s="9"/>
    </row>
    <row r="2221" spans="1:1">
      <c r="A2221" s="9"/>
    </row>
    <row r="2222" spans="1:1">
      <c r="A2222" s="9"/>
    </row>
    <row r="2223" spans="1:1">
      <c r="A2223" s="9"/>
    </row>
    <row r="2224" spans="1:1">
      <c r="A2224" s="9"/>
    </row>
    <row r="2225" spans="1:1">
      <c r="A2225" s="9"/>
    </row>
    <row r="2226" spans="1:1">
      <c r="A2226" s="9"/>
    </row>
    <row r="2227" spans="1:1">
      <c r="A2227" s="9"/>
    </row>
    <row r="2228" spans="1:1">
      <c r="A2228" s="9"/>
    </row>
    <row r="2229" spans="1:1">
      <c r="A2229" s="9"/>
    </row>
    <row r="2230" spans="1:1">
      <c r="A2230" s="9"/>
    </row>
    <row r="2231" spans="1:1">
      <c r="A2231" s="9"/>
    </row>
    <row r="2232" spans="1:1">
      <c r="A2232" s="9"/>
    </row>
    <row r="2233" spans="1:1">
      <c r="A2233" s="9"/>
    </row>
    <row r="2234" spans="1:1">
      <c r="A2234" s="9"/>
    </row>
    <row r="2235" spans="1:1">
      <c r="A2235" s="9"/>
    </row>
    <row r="2236" spans="1:1">
      <c r="A2236" s="9"/>
    </row>
    <row r="2237" spans="1:1">
      <c r="A2237" s="9"/>
    </row>
    <row r="2238" spans="1:1">
      <c r="A2238" s="9"/>
    </row>
    <row r="2239" spans="1:1">
      <c r="A2239" s="9"/>
    </row>
    <row r="2240" spans="1:1">
      <c r="A2240" s="9"/>
    </row>
    <row r="2241" spans="1:1">
      <c r="A2241" s="9"/>
    </row>
    <row r="2242" spans="1:1">
      <c r="A2242" s="9"/>
    </row>
    <row r="2243" spans="1:1">
      <c r="A2243" s="9"/>
    </row>
    <row r="2244" spans="1:1">
      <c r="A2244" s="9"/>
    </row>
    <row r="2245" spans="1:1">
      <c r="A2245" s="9"/>
    </row>
    <row r="2246" spans="1:1">
      <c r="A2246" s="9"/>
    </row>
    <row r="2247" spans="1:1">
      <c r="A2247" s="9"/>
    </row>
    <row r="2248" spans="1:1">
      <c r="A2248" s="9"/>
    </row>
    <row r="2249" spans="1:1">
      <c r="A2249" s="9"/>
    </row>
    <row r="2250" spans="1:1">
      <c r="A2250" s="9"/>
    </row>
    <row r="2251" spans="1:1">
      <c r="A2251" s="9"/>
    </row>
    <row r="2252" spans="1:1">
      <c r="A2252" s="9"/>
    </row>
    <row r="2253" spans="1:1">
      <c r="A2253" s="9"/>
    </row>
    <row r="2254" spans="1:1">
      <c r="A2254" s="9"/>
    </row>
    <row r="2255" spans="1:1">
      <c r="A2255" s="9"/>
    </row>
    <row r="2256" spans="1:1">
      <c r="A2256" s="9"/>
    </row>
    <row r="2257" spans="1:1">
      <c r="A2257" s="9"/>
    </row>
    <row r="2258" spans="1:1">
      <c r="A2258" s="9"/>
    </row>
    <row r="2259" spans="1:1">
      <c r="A2259" s="9"/>
    </row>
    <row r="2260" spans="1:1">
      <c r="A2260" s="9"/>
    </row>
    <row r="2261" spans="1:1">
      <c r="A2261" s="9"/>
    </row>
    <row r="2262" spans="1:1">
      <c r="A2262" s="9"/>
    </row>
    <row r="2263" spans="1:1">
      <c r="A2263" s="9"/>
    </row>
    <row r="2264" spans="1:1">
      <c r="A2264" s="9"/>
    </row>
    <row r="2265" spans="1:1">
      <c r="A2265" s="9"/>
    </row>
    <row r="2266" spans="1:1">
      <c r="A2266" s="9"/>
    </row>
    <row r="2267" spans="1:1">
      <c r="A2267" s="9"/>
    </row>
    <row r="2268" spans="1:1">
      <c r="A2268" s="9"/>
    </row>
    <row r="2269" spans="1:1">
      <c r="A2269" s="9"/>
    </row>
    <row r="2270" spans="1:1">
      <c r="A2270" s="9"/>
    </row>
    <row r="2271" spans="1:1">
      <c r="A2271" s="9"/>
    </row>
    <row r="2272" spans="1:1">
      <c r="A2272" s="9"/>
    </row>
    <row r="2273" spans="1:1">
      <c r="A2273" s="9"/>
    </row>
    <row r="2274" spans="1:1">
      <c r="A2274" s="9"/>
    </row>
    <row r="2275" spans="1:1">
      <c r="A2275" s="9"/>
    </row>
    <row r="2276" spans="1:1">
      <c r="A2276" s="9"/>
    </row>
    <row r="2277" spans="1:1">
      <c r="A2277" s="9"/>
    </row>
    <row r="2278" spans="1:1">
      <c r="A2278" s="9"/>
    </row>
    <row r="2279" spans="1:1">
      <c r="A2279" s="9"/>
    </row>
    <row r="2280" spans="1:1">
      <c r="A2280" s="9"/>
    </row>
    <row r="2281" spans="1:1">
      <c r="A2281" s="9"/>
    </row>
    <row r="2282" spans="1:1">
      <c r="A2282" s="9"/>
    </row>
    <row r="2283" spans="1:1">
      <c r="A2283" s="9"/>
    </row>
    <row r="2284" spans="1:1">
      <c r="A2284" s="9"/>
    </row>
    <row r="2285" spans="1:1">
      <c r="A2285" s="9"/>
    </row>
    <row r="2286" spans="1:1">
      <c r="A2286" s="9"/>
    </row>
    <row r="2287" spans="1:1">
      <c r="A2287" s="9"/>
    </row>
    <row r="2288" spans="1:1">
      <c r="A2288" s="9"/>
    </row>
    <row r="2289" spans="1:1">
      <c r="A2289" s="9"/>
    </row>
    <row r="2290" spans="1:1">
      <c r="A2290" s="9"/>
    </row>
    <row r="2291" spans="1:1">
      <c r="A2291" s="9"/>
    </row>
    <row r="2292" spans="1:1">
      <c r="A2292" s="9"/>
    </row>
    <row r="2293" spans="1:1">
      <c r="A2293" s="9"/>
    </row>
    <row r="2294" spans="1:1">
      <c r="A2294" s="9"/>
    </row>
    <row r="2295" spans="1:1">
      <c r="A2295" s="9"/>
    </row>
    <row r="2296" spans="1:1">
      <c r="A2296" s="9"/>
    </row>
    <row r="2297" spans="1:1">
      <c r="A2297" s="9"/>
    </row>
    <row r="2298" spans="1:1">
      <c r="A2298" s="9"/>
    </row>
    <row r="2299" spans="1:1">
      <c r="A2299" s="9"/>
    </row>
    <row r="2300" spans="1:1">
      <c r="A2300" s="9"/>
    </row>
    <row r="2301" spans="1:1">
      <c r="A2301" s="9"/>
    </row>
    <row r="2302" spans="1:1">
      <c r="A2302" s="9"/>
    </row>
    <row r="2303" spans="1:1">
      <c r="A2303" s="9"/>
    </row>
    <row r="2304" spans="1:1">
      <c r="A2304" s="9"/>
    </row>
    <row r="2305" spans="1:1">
      <c r="A2305" s="9"/>
    </row>
    <row r="2306" spans="1:1">
      <c r="A2306" s="9"/>
    </row>
    <row r="2307" spans="1:1">
      <c r="A2307" s="9"/>
    </row>
    <row r="2308" spans="1:1">
      <c r="A2308" s="9"/>
    </row>
    <row r="2309" spans="1:1">
      <c r="A2309" s="9"/>
    </row>
    <row r="2310" spans="1:1">
      <c r="A2310" s="9"/>
    </row>
    <row r="2311" spans="1:1">
      <c r="A2311" s="9"/>
    </row>
    <row r="2312" spans="1:1">
      <c r="A2312" s="9"/>
    </row>
    <row r="2313" spans="1:1">
      <c r="A2313" s="9"/>
    </row>
    <row r="2314" spans="1:1">
      <c r="A2314" s="9"/>
    </row>
    <row r="2315" spans="1:1">
      <c r="A2315" s="9"/>
    </row>
    <row r="2316" spans="1:1">
      <c r="A2316" s="9"/>
    </row>
    <row r="2317" spans="1:1">
      <c r="A2317" s="9"/>
    </row>
    <row r="2318" spans="1:1">
      <c r="A2318" s="9"/>
    </row>
    <row r="2319" spans="1:1">
      <c r="A2319" s="9"/>
    </row>
    <row r="2320" spans="1:1">
      <c r="A2320" s="9"/>
    </row>
    <row r="2321" spans="1:1">
      <c r="A2321" s="9"/>
    </row>
    <row r="2322" spans="1:1">
      <c r="A2322" s="9"/>
    </row>
    <row r="2323" spans="1:1">
      <c r="A2323" s="9"/>
    </row>
    <row r="2324" spans="1:1">
      <c r="A2324" s="9"/>
    </row>
    <row r="2325" spans="1:1">
      <c r="A2325" s="9"/>
    </row>
    <row r="2326" spans="1:1">
      <c r="A2326" s="9"/>
    </row>
    <row r="2327" spans="1:1">
      <c r="A2327" s="9"/>
    </row>
    <row r="2328" spans="1:1">
      <c r="A2328" s="9"/>
    </row>
    <row r="2329" spans="1:1">
      <c r="A2329" s="9"/>
    </row>
    <row r="2330" spans="1:1">
      <c r="A2330" s="9"/>
    </row>
    <row r="2331" spans="1:1">
      <c r="A2331" s="9"/>
    </row>
    <row r="2332" spans="1:1">
      <c r="A2332" s="9"/>
    </row>
    <row r="2333" spans="1:1">
      <c r="A2333" s="9"/>
    </row>
    <row r="2334" spans="1:1">
      <c r="A2334" s="9"/>
    </row>
    <row r="2335" spans="1:1">
      <c r="A2335" s="9"/>
    </row>
    <row r="2336" spans="1:1">
      <c r="A2336" s="9"/>
    </row>
    <row r="2337" spans="1:1">
      <c r="A2337" s="9"/>
    </row>
    <row r="2338" spans="1:1">
      <c r="A2338" s="9"/>
    </row>
    <row r="2339" spans="1:1">
      <c r="A2339" s="9"/>
    </row>
    <row r="2340" spans="1:1">
      <c r="A2340" s="9"/>
    </row>
    <row r="2341" spans="1:1">
      <c r="A2341" s="9"/>
    </row>
    <row r="2342" spans="1:1">
      <c r="A2342" s="9"/>
    </row>
    <row r="2343" spans="1:1">
      <c r="A2343" s="9"/>
    </row>
    <row r="2344" spans="1:1">
      <c r="A2344" s="9"/>
    </row>
    <row r="2345" spans="1:1">
      <c r="A2345" s="9"/>
    </row>
    <row r="2346" spans="1:1">
      <c r="A2346" s="9"/>
    </row>
    <row r="2347" spans="1:1">
      <c r="A2347" s="9"/>
    </row>
    <row r="2348" spans="1:1">
      <c r="A2348" s="9"/>
    </row>
    <row r="2349" spans="1:1">
      <c r="A2349" s="9"/>
    </row>
    <row r="2350" spans="1:1">
      <c r="A2350" s="9"/>
    </row>
    <row r="2351" spans="1:1">
      <c r="A2351" s="9"/>
    </row>
    <row r="2352" spans="1:1">
      <c r="A2352" s="9"/>
    </row>
    <row r="2353" spans="1:1">
      <c r="A2353" s="9"/>
    </row>
    <row r="2354" spans="1:1">
      <c r="A2354" s="9"/>
    </row>
    <row r="2355" spans="1:1">
      <c r="A2355" s="9"/>
    </row>
    <row r="2356" spans="1:1">
      <c r="A2356" s="9"/>
    </row>
    <row r="2357" spans="1:1">
      <c r="A2357" s="9"/>
    </row>
    <row r="2358" spans="1:1">
      <c r="A2358" s="9"/>
    </row>
    <row r="2359" spans="1:1">
      <c r="A2359" s="9"/>
    </row>
    <row r="2360" spans="1:1">
      <c r="A2360" s="9"/>
    </row>
    <row r="2361" spans="1:1">
      <c r="A2361" s="9"/>
    </row>
    <row r="2362" spans="1:1">
      <c r="A2362" s="9"/>
    </row>
    <row r="2363" spans="1:1">
      <c r="A2363" s="9"/>
    </row>
    <row r="2364" spans="1:1">
      <c r="A2364" s="9"/>
    </row>
    <row r="2365" spans="1:1">
      <c r="A2365" s="9"/>
    </row>
    <row r="2366" spans="1:1">
      <c r="A2366" s="9"/>
    </row>
    <row r="2367" spans="1:1">
      <c r="A2367" s="9"/>
    </row>
    <row r="2368" spans="1:1">
      <c r="A2368" s="9"/>
    </row>
    <row r="2369" spans="1:1">
      <c r="A2369" s="9"/>
    </row>
    <row r="2370" spans="1:1">
      <c r="A2370" s="9"/>
    </row>
    <row r="2371" spans="1:1">
      <c r="A2371" s="9"/>
    </row>
    <row r="2372" spans="1:1">
      <c r="A2372" s="9"/>
    </row>
    <row r="2373" spans="1:1">
      <c r="A2373" s="9"/>
    </row>
    <row r="2374" spans="1:1">
      <c r="A2374" s="9"/>
    </row>
    <row r="2375" spans="1:1">
      <c r="A2375" s="9"/>
    </row>
    <row r="2376" spans="1:1">
      <c r="A2376" s="9"/>
    </row>
    <row r="2377" spans="1:1">
      <c r="A2377" s="9"/>
    </row>
    <row r="2378" spans="1:1">
      <c r="A2378" s="9"/>
    </row>
    <row r="2379" spans="1:1">
      <c r="A2379" s="9"/>
    </row>
    <row r="2380" spans="1:1">
      <c r="A2380" s="9"/>
    </row>
    <row r="2381" spans="1:1">
      <c r="A2381" s="9"/>
    </row>
    <row r="2382" spans="1:1">
      <c r="A2382" s="9"/>
    </row>
    <row r="2383" spans="1:1">
      <c r="A2383" s="9"/>
    </row>
    <row r="2384" spans="1:1">
      <c r="A2384" s="9"/>
    </row>
    <row r="2385" spans="1:1">
      <c r="A2385" s="9"/>
    </row>
    <row r="2386" spans="1:1">
      <c r="A2386" s="9"/>
    </row>
    <row r="2387" spans="1:1">
      <c r="A2387" s="9"/>
    </row>
    <row r="2388" spans="1:1">
      <c r="A2388" s="9"/>
    </row>
    <row r="2389" spans="1:1">
      <c r="A2389" s="9"/>
    </row>
    <row r="2390" spans="1:1">
      <c r="A2390" s="9"/>
    </row>
    <row r="2391" spans="1:1">
      <c r="A2391" s="9"/>
    </row>
    <row r="2392" spans="1:1">
      <c r="A2392" s="9"/>
    </row>
    <row r="2393" spans="1:1">
      <c r="A2393" s="9"/>
    </row>
    <row r="2394" spans="1:1">
      <c r="A2394" s="9"/>
    </row>
    <row r="2395" spans="1:1">
      <c r="A2395" s="9"/>
    </row>
    <row r="2396" spans="1:1">
      <c r="A2396" s="9"/>
    </row>
    <row r="2397" spans="1:1">
      <c r="A2397" s="9"/>
    </row>
    <row r="2398" spans="1:1">
      <c r="A2398" s="9"/>
    </row>
    <row r="2399" spans="1:1">
      <c r="A2399" s="9"/>
    </row>
    <row r="2400" spans="1:1">
      <c r="A2400" s="9"/>
    </row>
    <row r="2401" spans="1:1">
      <c r="A2401" s="9"/>
    </row>
    <row r="2402" spans="1:1">
      <c r="A2402" s="9"/>
    </row>
    <row r="2403" spans="1:1">
      <c r="A2403" s="9"/>
    </row>
    <row r="2404" spans="1:1">
      <c r="A2404" s="9"/>
    </row>
    <row r="2405" spans="1:1">
      <c r="A2405" s="9"/>
    </row>
    <row r="2406" spans="1:1">
      <c r="A2406" s="9"/>
    </row>
    <row r="2407" spans="1:1">
      <c r="A2407" s="9"/>
    </row>
    <row r="2408" spans="1:1">
      <c r="A2408" s="9"/>
    </row>
    <row r="2409" spans="1:1">
      <c r="A2409" s="9"/>
    </row>
    <row r="2410" spans="1:1">
      <c r="A2410" s="9"/>
    </row>
    <row r="2411" spans="1:1">
      <c r="A2411" s="9"/>
    </row>
    <row r="2412" spans="1:1">
      <c r="A2412" s="9"/>
    </row>
    <row r="2413" spans="1:1">
      <c r="A2413" s="9"/>
    </row>
    <row r="2414" spans="1:1">
      <c r="A2414" s="9"/>
    </row>
    <row r="2415" spans="1:1">
      <c r="A2415" s="9"/>
    </row>
    <row r="2416" spans="1:1">
      <c r="A2416" s="9"/>
    </row>
    <row r="2417" spans="1:1">
      <c r="A2417" s="9"/>
    </row>
    <row r="2418" spans="1:1">
      <c r="A2418" s="9"/>
    </row>
    <row r="2419" spans="1:1">
      <c r="A2419" s="9"/>
    </row>
    <row r="2420" spans="1:1">
      <c r="A2420" s="9"/>
    </row>
    <row r="2421" spans="1:1">
      <c r="A2421" s="9"/>
    </row>
    <row r="2422" spans="1:1">
      <c r="A2422" s="9"/>
    </row>
    <row r="2423" spans="1:1">
      <c r="A2423" s="9"/>
    </row>
    <row r="2424" spans="1:1">
      <c r="A2424" s="9"/>
    </row>
    <row r="2425" spans="1:1">
      <c r="A2425" s="9"/>
    </row>
    <row r="2426" spans="1:1">
      <c r="A2426" s="9"/>
    </row>
    <row r="2427" spans="1:1">
      <c r="A2427" s="9"/>
    </row>
    <row r="2428" spans="1:1">
      <c r="A2428" s="9"/>
    </row>
    <row r="2429" spans="1:1">
      <c r="A2429" s="9"/>
    </row>
    <row r="2430" spans="1:1">
      <c r="A2430" s="9"/>
    </row>
    <row r="2431" spans="1:1">
      <c r="A2431" s="9"/>
    </row>
    <row r="2432" spans="1:1">
      <c r="A2432" s="9"/>
    </row>
    <row r="2433" spans="1:1">
      <c r="A2433" s="9"/>
    </row>
    <row r="2434" spans="1:1">
      <c r="A2434" s="9"/>
    </row>
    <row r="2435" spans="1:1">
      <c r="A2435" s="9"/>
    </row>
    <row r="2436" spans="1:1">
      <c r="A2436" s="9"/>
    </row>
    <row r="2437" spans="1:1">
      <c r="A2437" s="9"/>
    </row>
    <row r="2438" spans="1:1">
      <c r="A2438" s="9"/>
    </row>
    <row r="2439" spans="1:1">
      <c r="A2439" s="9"/>
    </row>
    <row r="2440" spans="1:1">
      <c r="A2440" s="9"/>
    </row>
    <row r="2441" spans="1:1">
      <c r="A2441" s="9"/>
    </row>
    <row r="2442" spans="1:1">
      <c r="A2442" s="9"/>
    </row>
    <row r="2443" spans="1:1">
      <c r="A2443" s="9"/>
    </row>
    <row r="2444" spans="1:1">
      <c r="A2444" s="9"/>
    </row>
    <row r="2445" spans="1:1">
      <c r="A2445" s="9"/>
    </row>
    <row r="2446" spans="1:1">
      <c r="A2446" s="9"/>
    </row>
    <row r="2447" spans="1:1">
      <c r="A2447" s="9"/>
    </row>
    <row r="2448" spans="1:1">
      <c r="A2448" s="9"/>
    </row>
    <row r="2449" spans="1:1">
      <c r="A2449" s="9"/>
    </row>
    <row r="2450" spans="1:1">
      <c r="A2450" s="9"/>
    </row>
    <row r="2451" spans="1:1">
      <c r="A2451" s="9"/>
    </row>
    <row r="2452" spans="1:1">
      <c r="A2452" s="9"/>
    </row>
    <row r="2453" spans="1:1">
      <c r="A2453" s="9"/>
    </row>
    <row r="2454" spans="1:1">
      <c r="A2454" s="9"/>
    </row>
    <row r="2455" spans="1:1">
      <c r="A2455" s="9"/>
    </row>
    <row r="2456" spans="1:1">
      <c r="A2456" s="9"/>
    </row>
    <row r="2457" spans="1:1">
      <c r="A2457" s="9"/>
    </row>
    <row r="2458" spans="1:1">
      <c r="A2458" s="9"/>
    </row>
    <row r="2459" spans="1:1">
      <c r="A2459" s="9"/>
    </row>
    <row r="2460" spans="1:1">
      <c r="A2460" s="9"/>
    </row>
    <row r="2461" spans="1:1">
      <c r="A2461" s="9"/>
    </row>
    <row r="2462" spans="1:1">
      <c r="A2462" s="9"/>
    </row>
    <row r="2463" spans="1:1">
      <c r="A2463" s="9"/>
    </row>
    <row r="2464" spans="1:1">
      <c r="A2464" s="9"/>
    </row>
    <row r="2465" spans="1:1">
      <c r="A2465" s="9"/>
    </row>
    <row r="2466" spans="1:1">
      <c r="A2466" s="9"/>
    </row>
    <row r="2467" spans="1:1">
      <c r="A2467" s="9"/>
    </row>
    <row r="2468" spans="1:1">
      <c r="A2468" s="9"/>
    </row>
    <row r="2469" spans="1:1">
      <c r="A2469" s="9"/>
    </row>
    <row r="2470" spans="1:1">
      <c r="A2470" s="9"/>
    </row>
    <row r="2471" spans="1:1">
      <c r="A2471" s="9"/>
    </row>
    <row r="2472" spans="1:1">
      <c r="A2472" s="9"/>
    </row>
    <row r="2473" spans="1:1">
      <c r="A2473" s="9"/>
    </row>
    <row r="2474" spans="1:1">
      <c r="A2474" s="9"/>
    </row>
    <row r="2475" spans="1:1">
      <c r="A2475" s="9"/>
    </row>
    <row r="2476" spans="1:1">
      <c r="A2476" s="9"/>
    </row>
    <row r="2477" spans="1:1">
      <c r="A2477" s="9"/>
    </row>
    <row r="2478" spans="1:1">
      <c r="A2478" s="9"/>
    </row>
    <row r="2479" spans="1:1">
      <c r="A2479" s="9"/>
    </row>
    <row r="2480" spans="1:1">
      <c r="A2480" s="9"/>
    </row>
    <row r="2481" spans="1:1">
      <c r="A2481" s="9"/>
    </row>
    <row r="2482" spans="1:1">
      <c r="A2482" s="9"/>
    </row>
    <row r="2483" spans="1:1">
      <c r="A2483" s="9"/>
    </row>
    <row r="2484" spans="1:1">
      <c r="A2484" s="9"/>
    </row>
    <row r="2485" spans="1:1">
      <c r="A2485" s="9"/>
    </row>
    <row r="2486" spans="1:1">
      <c r="A2486" s="9"/>
    </row>
    <row r="2487" spans="1:1">
      <c r="A2487" s="9"/>
    </row>
    <row r="2488" spans="1:1">
      <c r="A2488" s="9"/>
    </row>
    <row r="2489" spans="1:1">
      <c r="A2489" s="9"/>
    </row>
    <row r="2490" spans="1:1">
      <c r="A2490" s="9"/>
    </row>
    <row r="2491" spans="1:1">
      <c r="A2491" s="9"/>
    </row>
    <row r="2492" spans="1:1">
      <c r="A2492" s="9"/>
    </row>
    <row r="2493" spans="1:1">
      <c r="A2493" s="9"/>
    </row>
    <row r="2494" spans="1:1">
      <c r="A2494" s="9"/>
    </row>
    <row r="2495" spans="1:1">
      <c r="A2495" s="9"/>
    </row>
    <row r="2496" spans="1:1">
      <c r="A2496" s="9"/>
    </row>
    <row r="2497" spans="1:1">
      <c r="A2497" s="9"/>
    </row>
    <row r="2498" spans="1:1">
      <c r="A2498" s="9"/>
    </row>
    <row r="2499" spans="1:1">
      <c r="A2499" s="9"/>
    </row>
    <row r="2500" spans="1:1">
      <c r="A2500" s="9"/>
    </row>
    <row r="2501" spans="1:1">
      <c r="A2501" s="9"/>
    </row>
    <row r="2502" spans="1:1">
      <c r="A2502" s="9"/>
    </row>
    <row r="2503" spans="1:1">
      <c r="A2503" s="9"/>
    </row>
    <row r="2504" spans="1:1">
      <c r="A2504" s="9"/>
    </row>
    <row r="2505" spans="1:1">
      <c r="A2505" s="9"/>
    </row>
    <row r="2506" spans="1:1">
      <c r="A2506" s="9"/>
    </row>
    <row r="2507" spans="1:1">
      <c r="A2507" s="9"/>
    </row>
    <row r="2508" spans="1:1">
      <c r="A2508" s="9"/>
    </row>
    <row r="2509" spans="1:1">
      <c r="A2509" s="9"/>
    </row>
    <row r="2510" spans="1:1">
      <c r="A2510" s="9"/>
    </row>
    <row r="2511" spans="1:1">
      <c r="A2511" s="9"/>
    </row>
    <row r="2512" spans="1:1">
      <c r="A2512" s="9"/>
    </row>
    <row r="2513" spans="1:1">
      <c r="A2513" s="9"/>
    </row>
    <row r="2514" spans="1:1">
      <c r="A2514" s="9"/>
    </row>
    <row r="2515" spans="1:1">
      <c r="A2515" s="9"/>
    </row>
    <row r="2516" spans="1:1">
      <c r="A2516" s="9"/>
    </row>
    <row r="2517" spans="1:1">
      <c r="A2517" s="9"/>
    </row>
    <row r="2518" spans="1:1">
      <c r="A2518" s="9"/>
    </row>
    <row r="2519" spans="1:1">
      <c r="A2519" s="9"/>
    </row>
    <row r="2520" spans="1:1">
      <c r="A2520" s="9"/>
    </row>
    <row r="2521" spans="1:1">
      <c r="A2521" s="9"/>
    </row>
    <row r="2522" spans="1:1">
      <c r="A2522" s="9"/>
    </row>
    <row r="2523" spans="1:1">
      <c r="A2523" s="9"/>
    </row>
    <row r="2524" spans="1:1">
      <c r="A2524" s="9"/>
    </row>
    <row r="2525" spans="1:1">
      <c r="A2525" s="9"/>
    </row>
    <row r="2526" spans="1:1">
      <c r="A2526" s="9"/>
    </row>
    <row r="2527" spans="1:1">
      <c r="A2527" s="9"/>
    </row>
    <row r="2528" spans="1:1">
      <c r="A2528" s="9"/>
    </row>
    <row r="2529" spans="1:1">
      <c r="A2529" s="9"/>
    </row>
    <row r="2530" spans="1:1">
      <c r="A2530" s="9"/>
    </row>
    <row r="2531" spans="1:1">
      <c r="A2531" s="9"/>
    </row>
    <row r="2532" spans="1:1">
      <c r="A2532" s="9"/>
    </row>
    <row r="2533" spans="1:1">
      <c r="A2533" s="9"/>
    </row>
    <row r="2534" spans="1:1">
      <c r="A2534" s="9"/>
    </row>
    <row r="2535" spans="1:1">
      <c r="A2535" s="9"/>
    </row>
    <row r="2536" spans="1:1">
      <c r="A2536" s="9"/>
    </row>
    <row r="2537" spans="1:1">
      <c r="A2537" s="9"/>
    </row>
    <row r="2538" spans="1:1">
      <c r="A2538" s="9"/>
    </row>
    <row r="2539" spans="1:1">
      <c r="A2539" s="9"/>
    </row>
    <row r="2540" spans="1:1">
      <c r="A2540" s="9"/>
    </row>
    <row r="2541" spans="1:1">
      <c r="A2541" s="9"/>
    </row>
    <row r="2542" spans="1:1">
      <c r="A2542" s="9"/>
    </row>
    <row r="2543" spans="1:1">
      <c r="A2543" s="9"/>
    </row>
    <row r="2544" spans="1:1">
      <c r="A2544" s="9"/>
    </row>
    <row r="2545" spans="1:1">
      <c r="A2545" s="9"/>
    </row>
    <row r="2546" spans="1:1">
      <c r="A2546" s="9"/>
    </row>
    <row r="2547" spans="1:1">
      <c r="A2547" s="9"/>
    </row>
    <row r="2548" spans="1:1">
      <c r="A2548" s="9"/>
    </row>
    <row r="2549" spans="1:1">
      <c r="A2549" s="9"/>
    </row>
    <row r="2550" spans="1:1">
      <c r="A2550" s="9"/>
    </row>
    <row r="2551" spans="1:1">
      <c r="A2551" s="9"/>
    </row>
    <row r="2552" spans="1:1">
      <c r="A2552" s="9"/>
    </row>
    <row r="2553" spans="1:1">
      <c r="A2553" s="9"/>
    </row>
    <row r="2554" spans="1:1">
      <c r="A2554" s="9"/>
    </row>
    <row r="2555" spans="1:1">
      <c r="A2555" s="9"/>
    </row>
    <row r="2556" spans="1:1">
      <c r="A2556" s="9"/>
    </row>
    <row r="2557" spans="1:1">
      <c r="A2557" s="9"/>
    </row>
    <row r="2558" spans="1:1">
      <c r="A2558" s="9"/>
    </row>
    <row r="2559" spans="1:1">
      <c r="A2559" s="9"/>
    </row>
    <row r="2560" spans="1:1">
      <c r="A2560" s="9"/>
    </row>
    <row r="2561" spans="1:1">
      <c r="A2561" s="9"/>
    </row>
    <row r="2562" spans="1:1">
      <c r="A2562" s="9"/>
    </row>
    <row r="2563" spans="1:1">
      <c r="A2563" s="9"/>
    </row>
    <row r="2564" spans="1:1">
      <c r="A2564" s="9"/>
    </row>
    <row r="2565" spans="1:1">
      <c r="A2565" s="9"/>
    </row>
    <row r="2566" spans="1:1">
      <c r="A2566" s="9"/>
    </row>
    <row r="2567" spans="1:1">
      <c r="A2567" s="9"/>
    </row>
    <row r="2568" spans="1:1">
      <c r="A2568" s="9"/>
    </row>
    <row r="2569" spans="1:1">
      <c r="A2569" s="9"/>
    </row>
    <row r="2570" spans="1:1">
      <c r="A2570" s="9"/>
    </row>
    <row r="2571" spans="1:1">
      <c r="A2571" s="9"/>
    </row>
    <row r="2572" spans="1:1">
      <c r="A2572" s="9"/>
    </row>
    <row r="2573" spans="1:1">
      <c r="A2573" s="9"/>
    </row>
    <row r="2574" spans="1:1">
      <c r="A2574" s="9"/>
    </row>
    <row r="2575" spans="1:1">
      <c r="A2575" s="9"/>
    </row>
    <row r="2576" spans="1:1">
      <c r="A2576" s="9"/>
    </row>
    <row r="2577" spans="1:1">
      <c r="A2577" s="9"/>
    </row>
    <row r="2578" spans="1:1">
      <c r="A2578" s="9"/>
    </row>
    <row r="2579" spans="1:1">
      <c r="A2579" s="9"/>
    </row>
    <row r="2580" spans="1:1">
      <c r="A2580" s="9"/>
    </row>
    <row r="2581" spans="1:1">
      <c r="A2581" s="9"/>
    </row>
    <row r="2582" spans="1:1">
      <c r="A2582" s="9"/>
    </row>
    <row r="2583" spans="1:1">
      <c r="A2583" s="9"/>
    </row>
    <row r="2584" spans="1:1">
      <c r="A2584" s="9"/>
    </row>
    <row r="2585" spans="1:1">
      <c r="A2585" s="9"/>
    </row>
    <row r="2586" spans="1:1">
      <c r="A2586" s="9"/>
    </row>
    <row r="2587" spans="1:1">
      <c r="A2587" s="9"/>
    </row>
    <row r="2588" spans="1:1">
      <c r="A2588" s="9"/>
    </row>
    <row r="2589" spans="1:1">
      <c r="A2589" s="9"/>
    </row>
    <row r="2590" spans="1:1">
      <c r="A2590" s="9"/>
    </row>
    <row r="2591" spans="1:1">
      <c r="A2591" s="9"/>
    </row>
    <row r="2592" spans="1:1">
      <c r="A2592" s="9"/>
    </row>
    <row r="2593" spans="1:1">
      <c r="A2593" s="9"/>
    </row>
    <row r="2594" spans="1:1">
      <c r="A2594" s="9"/>
    </row>
    <row r="2595" spans="1:1">
      <c r="A2595" s="9"/>
    </row>
    <row r="2596" spans="1:1">
      <c r="A2596" s="9"/>
    </row>
    <row r="2597" spans="1:1">
      <c r="A2597" s="9"/>
    </row>
    <row r="2598" spans="1:1">
      <c r="A2598" s="9"/>
    </row>
    <row r="2599" spans="1:1">
      <c r="A2599" s="9"/>
    </row>
    <row r="2600" spans="1:1">
      <c r="A2600" s="9"/>
    </row>
    <row r="2601" spans="1:1">
      <c r="A2601" s="9"/>
    </row>
    <row r="2602" spans="1:1">
      <c r="A2602" s="9"/>
    </row>
    <row r="2603" spans="1:1">
      <c r="A2603" s="9"/>
    </row>
    <row r="2604" spans="1:1">
      <c r="A2604" s="9"/>
    </row>
    <row r="2605" spans="1:1">
      <c r="A2605" s="9"/>
    </row>
    <row r="2606" spans="1:1">
      <c r="A2606" s="9"/>
    </row>
    <row r="2607" spans="1:1">
      <c r="A2607" s="9"/>
    </row>
    <row r="2608" spans="1:1">
      <c r="A2608" s="9"/>
    </row>
    <row r="2609" spans="1:1">
      <c r="A2609" s="9"/>
    </row>
    <row r="2610" spans="1:1">
      <c r="A2610" s="9"/>
    </row>
    <row r="2611" spans="1:1">
      <c r="A2611" s="9"/>
    </row>
    <row r="2612" spans="1:1">
      <c r="A2612" s="9"/>
    </row>
    <row r="2613" spans="1:1">
      <c r="A2613" s="9"/>
    </row>
    <row r="2614" spans="1:1">
      <c r="A2614" s="9"/>
    </row>
    <row r="2615" spans="1:1">
      <c r="A2615" s="9"/>
    </row>
    <row r="2616" spans="1:1">
      <c r="A2616" s="9"/>
    </row>
    <row r="2617" spans="1:1">
      <c r="A2617" s="9"/>
    </row>
    <row r="2618" spans="1:1">
      <c r="A2618" s="9"/>
    </row>
    <row r="2619" spans="1:1">
      <c r="A2619" s="9"/>
    </row>
    <row r="2620" spans="1:1">
      <c r="A2620" s="9"/>
    </row>
    <row r="2621" spans="1:1">
      <c r="A2621" s="9"/>
    </row>
    <row r="2622" spans="1:1">
      <c r="A2622" s="9"/>
    </row>
    <row r="2623" spans="1:1">
      <c r="A2623" s="9"/>
    </row>
    <row r="2624" spans="1:1">
      <c r="A2624" s="9"/>
    </row>
    <row r="2625" spans="1:1">
      <c r="A2625" s="9"/>
    </row>
    <row r="2626" spans="1:1">
      <c r="A2626" s="9"/>
    </row>
    <row r="2627" spans="1:1">
      <c r="A2627" s="9"/>
    </row>
    <row r="2628" spans="1:1">
      <c r="A2628" s="9"/>
    </row>
    <row r="2629" spans="1:1">
      <c r="A2629" s="9"/>
    </row>
    <row r="2630" spans="1:1">
      <c r="A2630" s="9"/>
    </row>
    <row r="2631" spans="1:1">
      <c r="A2631" s="9"/>
    </row>
    <row r="2632" spans="1:1">
      <c r="A2632" s="9"/>
    </row>
    <row r="2633" spans="1:1">
      <c r="A2633" s="9"/>
    </row>
    <row r="2634" spans="1:1">
      <c r="A2634" s="9"/>
    </row>
    <row r="2635" spans="1:1">
      <c r="A2635" s="9"/>
    </row>
    <row r="2636" spans="1:1">
      <c r="A2636" s="9"/>
    </row>
    <row r="2637" spans="1:1">
      <c r="A2637" s="9"/>
    </row>
    <row r="2638" spans="1:1">
      <c r="A2638" s="9"/>
    </row>
    <row r="2639" spans="1:1">
      <c r="A2639" s="9"/>
    </row>
    <row r="2640" spans="1:1">
      <c r="A2640" s="9"/>
    </row>
    <row r="2641" spans="1:1">
      <c r="A2641" s="9"/>
    </row>
    <row r="2642" spans="1:1">
      <c r="A2642" s="9"/>
    </row>
    <row r="2643" spans="1:1">
      <c r="A2643" s="9"/>
    </row>
    <row r="2644" spans="1:1">
      <c r="A2644" s="9"/>
    </row>
    <row r="2645" spans="1:1">
      <c r="A2645" s="9"/>
    </row>
    <row r="2646" spans="1:1">
      <c r="A2646" s="9"/>
    </row>
    <row r="2647" spans="1:1">
      <c r="A2647" s="9"/>
    </row>
    <row r="2648" spans="1:1">
      <c r="A2648" s="9"/>
    </row>
    <row r="2649" spans="1:1">
      <c r="A2649" s="9"/>
    </row>
    <row r="2650" spans="1:1">
      <c r="A2650" s="9"/>
    </row>
    <row r="2651" spans="1:1">
      <c r="A2651" s="9"/>
    </row>
    <row r="2652" spans="1:1">
      <c r="A2652" s="9"/>
    </row>
    <row r="2653" spans="1:1">
      <c r="A2653" s="9"/>
    </row>
    <row r="2654" spans="1:1">
      <c r="A2654" s="9"/>
    </row>
    <row r="2655" spans="1:1">
      <c r="A2655" s="9"/>
    </row>
    <row r="2656" spans="1:1">
      <c r="A2656" s="9"/>
    </row>
    <row r="2657" spans="1:1">
      <c r="A2657" s="9"/>
    </row>
    <row r="2658" spans="1:1">
      <c r="A2658" s="9"/>
    </row>
    <row r="2659" spans="1:1">
      <c r="A2659" s="9"/>
    </row>
    <row r="2660" spans="1:1">
      <c r="A2660" s="9"/>
    </row>
    <row r="2661" spans="1:1">
      <c r="A2661" s="9"/>
    </row>
    <row r="2662" spans="1:1">
      <c r="A2662" s="9"/>
    </row>
    <row r="2663" spans="1:1">
      <c r="A2663" s="9"/>
    </row>
    <row r="2664" spans="1:1">
      <c r="A2664" s="9"/>
    </row>
    <row r="2665" spans="1:1">
      <c r="A2665" s="9"/>
    </row>
    <row r="2666" spans="1:1">
      <c r="A2666" s="9"/>
    </row>
    <row r="2667" spans="1:1">
      <c r="A2667" s="9"/>
    </row>
    <row r="2668" spans="1:1">
      <c r="A2668" s="9"/>
    </row>
    <row r="2669" spans="1:1">
      <c r="A2669" s="9"/>
    </row>
    <row r="2670" spans="1:1">
      <c r="A2670" s="9"/>
    </row>
    <row r="2671" spans="1:1">
      <c r="A2671" s="9"/>
    </row>
    <row r="2672" spans="1:1">
      <c r="A2672" s="9"/>
    </row>
    <row r="2673" spans="1:1">
      <c r="A2673" s="9"/>
    </row>
    <row r="2674" spans="1:1">
      <c r="A2674" s="9"/>
    </row>
    <row r="2675" spans="1:1">
      <c r="A2675" s="9"/>
    </row>
    <row r="2676" spans="1:1">
      <c r="A2676" s="9"/>
    </row>
    <row r="2677" spans="1:1">
      <c r="A2677" s="9"/>
    </row>
    <row r="2678" spans="1:1">
      <c r="A2678" s="9"/>
    </row>
    <row r="2679" spans="1:1">
      <c r="A2679" s="9"/>
    </row>
    <row r="2680" spans="1:1">
      <c r="A2680" s="9"/>
    </row>
    <row r="2681" spans="1:1">
      <c r="A2681" s="9"/>
    </row>
    <row r="2682" spans="1:1">
      <c r="A2682" s="9"/>
    </row>
    <row r="2683" spans="1:1">
      <c r="A2683" s="9"/>
    </row>
    <row r="2684" spans="1:1">
      <c r="A2684" s="9"/>
    </row>
    <row r="2685" spans="1:1">
      <c r="A2685" s="9"/>
    </row>
    <row r="2686" spans="1:1">
      <c r="A2686" s="9"/>
    </row>
    <row r="2687" spans="1:1">
      <c r="A2687" s="9"/>
    </row>
    <row r="2688" spans="1:1">
      <c r="A2688" s="9"/>
    </row>
    <row r="2689" spans="1:1">
      <c r="A2689" s="9"/>
    </row>
    <row r="2690" spans="1:1">
      <c r="A2690" s="9"/>
    </row>
    <row r="2691" spans="1:1">
      <c r="A2691" s="9"/>
    </row>
    <row r="2692" spans="1:1">
      <c r="A2692" s="9"/>
    </row>
    <row r="2693" spans="1:1">
      <c r="A2693" s="9"/>
    </row>
    <row r="2694" spans="1:1">
      <c r="A2694" s="9"/>
    </row>
    <row r="2695" spans="1:1">
      <c r="A2695" s="9"/>
    </row>
    <row r="2696" spans="1:1">
      <c r="A2696" s="9"/>
    </row>
    <row r="2697" spans="1:1">
      <c r="A2697" s="9"/>
    </row>
    <row r="2698" spans="1:1">
      <c r="A2698" s="9"/>
    </row>
    <row r="2699" spans="1:1">
      <c r="A2699" s="9"/>
    </row>
    <row r="2700" spans="1:1">
      <c r="A2700" s="9"/>
    </row>
    <row r="2701" spans="1:1">
      <c r="A2701" s="9"/>
    </row>
    <row r="2702" spans="1:1">
      <c r="A2702" s="9"/>
    </row>
    <row r="2703" spans="1:1">
      <c r="A2703" s="9"/>
    </row>
    <row r="2704" spans="1:1">
      <c r="A2704" s="9"/>
    </row>
    <row r="2705" spans="1:1">
      <c r="A2705" s="9"/>
    </row>
    <row r="2706" spans="1:1">
      <c r="A2706" s="9"/>
    </row>
    <row r="2707" spans="1:1">
      <c r="A2707" s="9"/>
    </row>
    <row r="2708" spans="1:1">
      <c r="A2708" s="9"/>
    </row>
    <row r="2709" spans="1:1">
      <c r="A2709" s="9"/>
    </row>
    <row r="2710" spans="1:1">
      <c r="A2710" s="9"/>
    </row>
    <row r="2711" spans="1:1">
      <c r="A2711" s="9"/>
    </row>
    <row r="2712" spans="1:1">
      <c r="A2712" s="9"/>
    </row>
    <row r="2713" spans="1:1">
      <c r="A2713" s="9"/>
    </row>
    <row r="2714" spans="1:1">
      <c r="A2714" s="9"/>
    </row>
    <row r="2715" spans="1:1">
      <c r="A2715" s="9"/>
    </row>
    <row r="2716" spans="1:1">
      <c r="A2716" s="9"/>
    </row>
    <row r="2717" spans="1:1">
      <c r="A2717" s="9"/>
    </row>
    <row r="2718" spans="1:1">
      <c r="A2718" s="9"/>
    </row>
    <row r="2719" spans="1:1">
      <c r="A2719" s="9"/>
    </row>
    <row r="2720" spans="1:1">
      <c r="A2720" s="9"/>
    </row>
    <row r="2721" spans="1:1">
      <c r="A2721" s="9"/>
    </row>
    <row r="2722" spans="1:1">
      <c r="A2722" s="9"/>
    </row>
    <row r="2723" spans="1:1">
      <c r="A2723" s="9"/>
    </row>
    <row r="2724" spans="1:1">
      <c r="A2724" s="9"/>
    </row>
    <row r="2725" spans="1:1">
      <c r="A2725" s="9"/>
    </row>
    <row r="2726" spans="1:1">
      <c r="A2726" s="9"/>
    </row>
    <row r="2727" spans="1:1">
      <c r="A2727" s="9"/>
    </row>
    <row r="2728" spans="1:1">
      <c r="A2728" s="9"/>
    </row>
    <row r="2729" spans="1:1">
      <c r="A2729" s="9"/>
    </row>
    <row r="2730" spans="1:1">
      <c r="A2730" s="9"/>
    </row>
    <row r="2731" spans="1:1">
      <c r="A2731" s="9"/>
    </row>
    <row r="2732" spans="1:1">
      <c r="A2732" s="9"/>
    </row>
    <row r="2733" spans="1:1">
      <c r="A2733" s="9"/>
    </row>
    <row r="2734" spans="1:1">
      <c r="A2734" s="9"/>
    </row>
    <row r="2735" spans="1:1">
      <c r="A2735" s="9"/>
    </row>
    <row r="2736" spans="1:1">
      <c r="A2736" s="9"/>
    </row>
    <row r="2737" spans="1:1">
      <c r="A2737" s="9"/>
    </row>
    <row r="2738" spans="1:1">
      <c r="A2738" s="9"/>
    </row>
    <row r="2739" spans="1:1">
      <c r="A2739" s="9"/>
    </row>
    <row r="2740" spans="1:1">
      <c r="A2740" s="9"/>
    </row>
    <row r="2741" spans="1:1">
      <c r="A2741" s="9"/>
    </row>
    <row r="2742" spans="1:1">
      <c r="A2742" s="9"/>
    </row>
    <row r="2743" spans="1:1">
      <c r="A2743" s="9"/>
    </row>
    <row r="2744" spans="1:1">
      <c r="A2744" s="9"/>
    </row>
    <row r="2745" spans="1:1">
      <c r="A2745" s="9"/>
    </row>
    <row r="2746" spans="1:1">
      <c r="A2746" s="9"/>
    </row>
    <row r="2747" spans="1:1">
      <c r="A2747" s="9"/>
    </row>
    <row r="2748" spans="1:1">
      <c r="A2748" s="9"/>
    </row>
    <row r="2749" spans="1:1">
      <c r="A2749" s="9"/>
    </row>
    <row r="2750" spans="1:1">
      <c r="A2750" s="9"/>
    </row>
    <row r="2751" spans="1:1">
      <c r="A2751" s="9"/>
    </row>
    <row r="2752" spans="1:1">
      <c r="A2752" s="9"/>
    </row>
    <row r="2753" spans="1:1">
      <c r="A2753" s="9"/>
    </row>
    <row r="2754" spans="1:1">
      <c r="A2754" s="9"/>
    </row>
    <row r="2755" spans="1:1">
      <c r="A2755" s="9"/>
    </row>
    <row r="2756" spans="1:1">
      <c r="A2756" s="9"/>
    </row>
    <row r="2757" spans="1:1">
      <c r="A2757" s="9"/>
    </row>
    <row r="2758" spans="1:1">
      <c r="A2758" s="9"/>
    </row>
    <row r="2759" spans="1:1">
      <c r="A2759" s="9"/>
    </row>
    <row r="2760" spans="1:1">
      <c r="A2760" s="9"/>
    </row>
    <row r="2761" spans="1:1">
      <c r="A2761" s="9"/>
    </row>
    <row r="2762" spans="1:1">
      <c r="A2762" s="9"/>
    </row>
    <row r="2763" spans="1:1">
      <c r="A2763" s="9"/>
    </row>
    <row r="2764" spans="1:1">
      <c r="A2764" s="9"/>
    </row>
    <row r="2765" spans="1:1">
      <c r="A2765" s="9"/>
    </row>
    <row r="2766" spans="1:1">
      <c r="A2766" s="9"/>
    </row>
    <row r="2767" spans="1:1">
      <c r="A2767" s="9"/>
    </row>
    <row r="2768" spans="1:1">
      <c r="A2768" s="9"/>
    </row>
    <row r="2769" spans="1:1">
      <c r="A2769" s="9"/>
    </row>
    <row r="2770" spans="1:1">
      <c r="A2770" s="9"/>
    </row>
    <row r="2771" spans="1:1">
      <c r="A2771" s="9"/>
    </row>
    <row r="2772" spans="1:1">
      <c r="A2772" s="9"/>
    </row>
    <row r="2773" spans="1:1">
      <c r="A2773" s="9"/>
    </row>
    <row r="2774" spans="1:1">
      <c r="A2774" s="9"/>
    </row>
    <row r="2775" spans="1:1">
      <c r="A2775" s="9"/>
    </row>
    <row r="2776" spans="1:1">
      <c r="A2776" s="9"/>
    </row>
    <row r="2777" spans="1:1">
      <c r="A2777" s="9"/>
    </row>
    <row r="2778" spans="1:1">
      <c r="A2778" s="9"/>
    </row>
    <row r="2779" spans="1:1">
      <c r="A2779" s="9"/>
    </row>
    <row r="2780" spans="1:1">
      <c r="A2780" s="9"/>
    </row>
    <row r="2781" spans="1:1">
      <c r="A2781" s="9"/>
    </row>
    <row r="2782" spans="1:1">
      <c r="A2782" s="9"/>
    </row>
    <row r="2783" spans="1:1">
      <c r="A2783" s="9"/>
    </row>
    <row r="2784" spans="1:1">
      <c r="A2784" s="9"/>
    </row>
    <row r="2785" spans="1:1">
      <c r="A2785" s="9"/>
    </row>
    <row r="2786" spans="1:1">
      <c r="A2786" s="9"/>
    </row>
    <row r="2787" spans="1:1">
      <c r="A2787" s="9"/>
    </row>
    <row r="2788" spans="1:1">
      <c r="A2788" s="9"/>
    </row>
    <row r="2789" spans="1:1">
      <c r="A2789" s="9"/>
    </row>
    <row r="2790" spans="1:1">
      <c r="A2790" s="9"/>
    </row>
    <row r="2791" spans="1:1">
      <c r="A2791" s="9"/>
    </row>
    <row r="2792" spans="1:1">
      <c r="A2792" s="9"/>
    </row>
    <row r="2793" spans="1:1">
      <c r="A2793" s="9"/>
    </row>
    <row r="2794" spans="1:1">
      <c r="A2794" s="9"/>
    </row>
    <row r="2795" spans="1:1">
      <c r="A2795" s="9"/>
    </row>
    <row r="2796" spans="1:1">
      <c r="A2796" s="9"/>
    </row>
    <row r="2797" spans="1:1">
      <c r="A2797" s="9"/>
    </row>
    <row r="2798" spans="1:1">
      <c r="A2798" s="9"/>
    </row>
    <row r="2799" spans="1:1">
      <c r="A2799" s="9"/>
    </row>
    <row r="2800" spans="1:1">
      <c r="A2800" s="9"/>
    </row>
    <row r="2801" spans="1:1">
      <c r="A2801" s="9"/>
    </row>
    <row r="2802" spans="1:1">
      <c r="A2802" s="9"/>
    </row>
    <row r="2803" spans="1:1">
      <c r="A2803" s="9"/>
    </row>
    <row r="2804" spans="1:1">
      <c r="A2804" s="9"/>
    </row>
    <row r="2805" spans="1:1">
      <c r="A2805" s="9"/>
    </row>
    <row r="2806" spans="1:1">
      <c r="A2806" s="9"/>
    </row>
    <row r="2807" spans="1:1">
      <c r="A2807" s="9"/>
    </row>
    <row r="2808" spans="1:1">
      <c r="A2808" s="9"/>
    </row>
    <row r="2809" spans="1:1">
      <c r="A2809" s="9"/>
    </row>
    <row r="2810" spans="1:1">
      <c r="A2810" s="9"/>
    </row>
    <row r="2811" spans="1:1">
      <c r="A2811" s="9"/>
    </row>
    <row r="2812" spans="1:1">
      <c r="A2812" s="9"/>
    </row>
    <row r="2813" spans="1:1">
      <c r="A2813" s="9"/>
    </row>
    <row r="2814" spans="1:1">
      <c r="A2814" s="9"/>
    </row>
    <row r="2815" spans="1:1">
      <c r="A2815" s="9"/>
    </row>
    <row r="2816" spans="1:1">
      <c r="A2816" s="9"/>
    </row>
    <row r="2817" spans="1:1">
      <c r="A2817" s="9"/>
    </row>
    <row r="2818" spans="1:1">
      <c r="A2818" s="9"/>
    </row>
    <row r="2819" spans="1:1">
      <c r="A2819" s="9"/>
    </row>
    <row r="2820" spans="1:1">
      <c r="A2820" s="9"/>
    </row>
    <row r="2821" spans="1:1">
      <c r="A2821" s="9"/>
    </row>
    <row r="2822" spans="1:1">
      <c r="A2822" s="9"/>
    </row>
    <row r="2823" spans="1:1">
      <c r="A2823" s="9"/>
    </row>
    <row r="2824" spans="1:1">
      <c r="A2824" s="9"/>
    </row>
    <row r="2825" spans="1:1">
      <c r="A2825" s="9"/>
    </row>
    <row r="2826" spans="1:1">
      <c r="A2826" s="9"/>
    </row>
    <row r="2827" spans="1:1">
      <c r="A2827" s="9"/>
    </row>
    <row r="2828" spans="1:1">
      <c r="A2828" s="9"/>
    </row>
    <row r="2829" spans="1:1">
      <c r="A2829" s="9"/>
    </row>
    <row r="2830" spans="1:1">
      <c r="A2830" s="9"/>
    </row>
    <row r="2831" spans="1:1">
      <c r="A2831" s="9"/>
    </row>
    <row r="2832" spans="1:1">
      <c r="A2832" s="9"/>
    </row>
    <row r="2833" spans="1:1">
      <c r="A2833" s="9"/>
    </row>
    <row r="2834" spans="1:1">
      <c r="A2834" s="9"/>
    </row>
    <row r="2835" spans="1:1">
      <c r="A2835" s="9"/>
    </row>
    <row r="2836" spans="1:1">
      <c r="A2836" s="9"/>
    </row>
    <row r="2837" spans="1:1">
      <c r="A2837" s="9"/>
    </row>
    <row r="2838" spans="1:1">
      <c r="A2838" s="9"/>
    </row>
    <row r="2839" spans="1:1">
      <c r="A2839" s="9"/>
    </row>
    <row r="2840" spans="1:1">
      <c r="A2840" s="9"/>
    </row>
    <row r="2841" spans="1:1">
      <c r="A2841" s="9"/>
    </row>
    <row r="2842" spans="1:1">
      <c r="A2842" s="9"/>
    </row>
    <row r="2843" spans="1:1">
      <c r="A2843" s="9"/>
    </row>
    <row r="2844" spans="1:1">
      <c r="A2844" s="9"/>
    </row>
    <row r="2845" spans="1:1">
      <c r="A2845" s="9"/>
    </row>
    <row r="2846" spans="1:1">
      <c r="A2846" s="9"/>
    </row>
    <row r="2847" spans="1:1">
      <c r="A2847" s="9"/>
    </row>
    <row r="2848" spans="1:1">
      <c r="A2848" s="9"/>
    </row>
    <row r="2849" spans="1:1">
      <c r="A2849" s="9"/>
    </row>
    <row r="2850" spans="1:1">
      <c r="A2850" s="9"/>
    </row>
    <row r="2851" spans="1:1">
      <c r="A2851" s="9"/>
    </row>
    <row r="2852" spans="1:1">
      <c r="A2852" s="9"/>
    </row>
    <row r="2853" spans="1:1">
      <c r="A2853" s="9"/>
    </row>
    <row r="2854" spans="1:1">
      <c r="A2854" s="9"/>
    </row>
    <row r="2855" spans="1:1">
      <c r="A2855" s="9"/>
    </row>
    <row r="2856" spans="1:1">
      <c r="A2856" s="9"/>
    </row>
    <row r="2857" spans="1:1">
      <c r="A2857" s="9"/>
    </row>
    <row r="2858" spans="1:1">
      <c r="A2858" s="9"/>
    </row>
    <row r="2859" spans="1:1">
      <c r="A2859" s="9"/>
    </row>
    <row r="2860" spans="1:1">
      <c r="A2860" s="9"/>
    </row>
    <row r="2861" spans="1:1">
      <c r="A2861" s="9"/>
    </row>
    <row r="2862" spans="1:1">
      <c r="A2862" s="9"/>
    </row>
    <row r="2863" spans="1:1">
      <c r="A2863" s="9"/>
    </row>
    <row r="2864" spans="1:1">
      <c r="A2864" s="9"/>
    </row>
    <row r="2865" spans="1:1">
      <c r="A2865" s="9"/>
    </row>
    <row r="2866" spans="1:1">
      <c r="A2866" s="9"/>
    </row>
    <row r="2867" spans="1:1">
      <c r="A2867" s="9"/>
    </row>
    <row r="2868" spans="1:1">
      <c r="A2868" s="9"/>
    </row>
    <row r="2869" spans="1:1">
      <c r="A2869" s="9"/>
    </row>
    <row r="2870" spans="1:1">
      <c r="A2870" s="9"/>
    </row>
    <row r="2871" spans="1:1">
      <c r="A2871" s="9"/>
    </row>
    <row r="2872" spans="1:1">
      <c r="A2872" s="9"/>
    </row>
    <row r="2873" spans="1:1">
      <c r="A2873" s="9"/>
    </row>
    <row r="2874" spans="1:1">
      <c r="A2874" s="9"/>
    </row>
    <row r="2875" spans="1:1">
      <c r="A2875" s="9"/>
    </row>
    <row r="2876" spans="1:1">
      <c r="A2876" s="9"/>
    </row>
    <row r="2877" spans="1:1">
      <c r="A2877" s="9"/>
    </row>
    <row r="2878" spans="1:1">
      <c r="A2878" s="9"/>
    </row>
    <row r="2879" spans="1:1">
      <c r="A2879" s="9"/>
    </row>
    <row r="2880" spans="1:1">
      <c r="A2880" s="9"/>
    </row>
    <row r="2881" spans="1:1">
      <c r="A2881" s="9"/>
    </row>
    <row r="2882" spans="1:1">
      <c r="A2882" s="9"/>
    </row>
    <row r="2883" spans="1:1">
      <c r="A2883" s="9"/>
    </row>
    <row r="2884" spans="1:1">
      <c r="A2884" s="9"/>
    </row>
    <row r="2885" spans="1:1">
      <c r="A2885" s="9"/>
    </row>
    <row r="2886" spans="1:1">
      <c r="A2886" s="9"/>
    </row>
    <row r="2887" spans="1:1">
      <c r="A2887" s="9"/>
    </row>
    <row r="2888" spans="1:1">
      <c r="A2888" s="9"/>
    </row>
    <row r="2889" spans="1:1">
      <c r="A2889" s="9"/>
    </row>
    <row r="2890" spans="1:1">
      <c r="A2890" s="9"/>
    </row>
    <row r="2891" spans="1:1">
      <c r="A2891" s="9"/>
    </row>
    <row r="2892" spans="1:1">
      <c r="A2892" s="9"/>
    </row>
    <row r="2893" spans="1:1">
      <c r="A2893" s="9"/>
    </row>
    <row r="2894" spans="1:1">
      <c r="A2894" s="9"/>
    </row>
    <row r="2895" spans="1:1">
      <c r="A2895" s="9"/>
    </row>
    <row r="2896" spans="1:1">
      <c r="A2896" s="9"/>
    </row>
    <row r="2897" spans="1:1">
      <c r="A2897" s="9"/>
    </row>
    <row r="2898" spans="1:1">
      <c r="A2898" s="9"/>
    </row>
    <row r="2899" spans="1:1">
      <c r="A2899" s="9"/>
    </row>
    <row r="2900" spans="1:1">
      <c r="A2900" s="9"/>
    </row>
    <row r="2901" spans="1:1">
      <c r="A2901" s="9"/>
    </row>
    <row r="2902" spans="1:1">
      <c r="A2902" s="9"/>
    </row>
    <row r="2903" spans="1:1">
      <c r="A2903" s="9"/>
    </row>
    <row r="2904" spans="1:1">
      <c r="A2904" s="9"/>
    </row>
    <row r="2905" spans="1:1">
      <c r="A2905" s="9"/>
    </row>
    <row r="2906" spans="1:1">
      <c r="A2906" s="9"/>
    </row>
    <row r="2907" spans="1:1">
      <c r="A2907" s="9"/>
    </row>
    <row r="2908" spans="1:1">
      <c r="A2908" s="9"/>
    </row>
    <row r="2909" spans="1:1">
      <c r="A2909" s="9"/>
    </row>
    <row r="2910" spans="1:1">
      <c r="A2910" s="9"/>
    </row>
    <row r="2911" spans="1:1">
      <c r="A2911" s="9"/>
    </row>
    <row r="2912" spans="1:1">
      <c r="A2912" s="9"/>
    </row>
    <row r="2913" spans="1:1">
      <c r="A2913" s="9"/>
    </row>
    <row r="2914" spans="1:1">
      <c r="A2914" s="9"/>
    </row>
    <row r="2915" spans="1:1">
      <c r="A2915" s="9"/>
    </row>
    <row r="2916" spans="1:1">
      <c r="A2916" s="9"/>
    </row>
    <row r="2917" spans="1:1">
      <c r="A2917" s="9"/>
    </row>
    <row r="2918" spans="1:1">
      <c r="A2918" s="9"/>
    </row>
    <row r="2919" spans="1:1">
      <c r="A2919" s="9"/>
    </row>
    <row r="2920" spans="1:1">
      <c r="A2920" s="9"/>
    </row>
    <row r="2921" spans="1:1">
      <c r="A2921" s="9"/>
    </row>
    <row r="2922" spans="1:1">
      <c r="A2922" s="9"/>
    </row>
    <row r="2923" spans="1:1">
      <c r="A2923" s="9"/>
    </row>
    <row r="2924" spans="1:1">
      <c r="A2924" s="9"/>
    </row>
    <row r="2925" spans="1:1">
      <c r="A2925" s="9"/>
    </row>
    <row r="2926" spans="1:1">
      <c r="A2926" s="9"/>
    </row>
    <row r="2927" spans="1:1">
      <c r="A2927" s="9"/>
    </row>
    <row r="2928" spans="1:1">
      <c r="A2928" s="9"/>
    </row>
    <row r="2929" spans="1:1">
      <c r="A2929" s="9"/>
    </row>
    <row r="2930" spans="1:1">
      <c r="A2930" s="9"/>
    </row>
    <row r="2931" spans="1:1">
      <c r="A2931" s="9"/>
    </row>
    <row r="2932" spans="1:1">
      <c r="A2932" s="9"/>
    </row>
    <row r="2933" spans="1:1">
      <c r="A2933" s="9"/>
    </row>
    <row r="2934" spans="1:1">
      <c r="A2934" s="9"/>
    </row>
    <row r="2935" spans="1:1">
      <c r="A2935" s="9"/>
    </row>
    <row r="2936" spans="1:1">
      <c r="A2936" s="9"/>
    </row>
    <row r="2937" spans="1:1">
      <c r="A2937" s="9"/>
    </row>
    <row r="2938" spans="1:1">
      <c r="A2938" s="9"/>
    </row>
    <row r="2939" spans="1:1">
      <c r="A2939" s="9"/>
    </row>
    <row r="2940" spans="1:1">
      <c r="A2940" s="9"/>
    </row>
    <row r="2941" spans="1:1">
      <c r="A2941" s="9"/>
    </row>
    <row r="2942" spans="1:1">
      <c r="A2942" s="9"/>
    </row>
    <row r="2943" spans="1:1">
      <c r="A2943" s="9"/>
    </row>
    <row r="2944" spans="1:1">
      <c r="A2944" s="9"/>
    </row>
    <row r="2945" spans="1:1">
      <c r="A2945" s="9"/>
    </row>
    <row r="2946" spans="1:1">
      <c r="A2946" s="9"/>
    </row>
    <row r="2947" spans="1:1">
      <c r="A2947" s="9"/>
    </row>
    <row r="2948" spans="1:1">
      <c r="A2948" s="9"/>
    </row>
    <row r="2949" spans="1:1">
      <c r="A2949" s="9"/>
    </row>
    <row r="2950" spans="1:1">
      <c r="A2950" s="9"/>
    </row>
    <row r="2951" spans="1:1">
      <c r="A2951" s="9"/>
    </row>
    <row r="2952" spans="1:1">
      <c r="A2952" s="9"/>
    </row>
    <row r="2953" spans="1:1">
      <c r="A2953" s="9"/>
    </row>
    <row r="2954" spans="1:1">
      <c r="A2954" s="9"/>
    </row>
    <row r="2955" spans="1:1">
      <c r="A2955" s="9"/>
    </row>
    <row r="2956" spans="1:1">
      <c r="A2956" s="9"/>
    </row>
    <row r="2957" spans="1:1">
      <c r="A2957" s="9"/>
    </row>
    <row r="2958" spans="1:1">
      <c r="A2958" s="9"/>
    </row>
    <row r="2959" spans="1:1">
      <c r="A2959" s="9"/>
    </row>
    <row r="2960" spans="1:1">
      <c r="A2960" s="9"/>
    </row>
    <row r="2961" spans="1:1">
      <c r="A2961" s="9"/>
    </row>
    <row r="2962" spans="1:1">
      <c r="A2962" s="9"/>
    </row>
    <row r="2963" spans="1:1">
      <c r="A2963" s="9"/>
    </row>
    <row r="2964" spans="1:1">
      <c r="A2964" s="9"/>
    </row>
    <row r="2965" spans="1:1">
      <c r="A2965" s="9"/>
    </row>
    <row r="2966" spans="1:1">
      <c r="A2966" s="9"/>
    </row>
    <row r="2967" spans="1:1">
      <c r="A2967" s="9"/>
    </row>
    <row r="2968" spans="1:1">
      <c r="A2968" s="9"/>
    </row>
    <row r="2969" spans="1:1">
      <c r="A2969" s="9"/>
    </row>
    <row r="2970" spans="1:1">
      <c r="A2970" s="9"/>
    </row>
    <row r="2971" spans="1:1">
      <c r="A2971" s="9"/>
    </row>
  </sheetData>
  <sheetProtection password="DD98" sheet="1" objects="1" scenarios="1"/>
  <mergeCells count="20">
    <mergeCell ref="B140:I141"/>
    <mergeCell ref="B139:I139"/>
    <mergeCell ref="B137:I137"/>
    <mergeCell ref="B138:I138"/>
    <mergeCell ref="B105:C105"/>
    <mergeCell ref="B130:C130"/>
    <mergeCell ref="B75:I76"/>
    <mergeCell ref="B136:I136"/>
    <mergeCell ref="B38:I38"/>
    <mergeCell ref="B79:I79"/>
    <mergeCell ref="B81:C81"/>
    <mergeCell ref="B101:C101"/>
    <mergeCell ref="B121:C121"/>
    <mergeCell ref="B14:H18"/>
    <mergeCell ref="B22:H23"/>
    <mergeCell ref="B27:H31"/>
    <mergeCell ref="B35:H36"/>
    <mergeCell ref="A1:I1"/>
    <mergeCell ref="B6:H8"/>
    <mergeCell ref="B10:H12"/>
  </mergeCells>
  <phoneticPr fontId="0" type="noConversion"/>
  <hyperlinks>
    <hyperlink ref="B35:H36" r:id="rId1" display="For further explanation on how these emission factors have been derived, please refer to the GHG conversion factor methodology paper available here: http://www.defra.gov.uk/environment/economy/business-efficiency/reporting/"/>
    <hyperlink ref="B137:I137" r:id="rId2" display="The conversion factors in Table 5b above incorporate (GWP) values published by the IPCC in its Fourth Assessment Report (Working Group I Report &quot;The Physical Science Basis&quot;, 2007, available at: http://www.ipcc.ch/ipccreports/ar4-wg1.htm)."/>
    <hyperlink ref="B139:I139" r:id="rId3" display="2 GWP factor calculated from the blend proportions of the components, sourced from: http://www.fluorocarbons.org/applications/commercial-refrigeration"/>
    <hyperlink ref="B138:I138" r:id="rId4" display="Information on blends is based largely on information from the UK Institute of Refrigeration website: http://www.ior.org.uk/index.php"/>
  </hyperlinks>
  <pageMargins left="0.74803149606299213" right="0.74803149606299213" top="0.98425196850393704" bottom="0.78740157480314965" header="0.51181102362204722" footer="0.51181102362204722"/>
  <pageSetup paperSize="9" scale="61" fitToHeight="2" orientation="portrait"/>
  <headerFooter>
    <oddHeader>&amp;C2012 Guidelines to Defra / DECC's GHG Conversion Factors for Company Reporting</oddHeader>
    <oddFooter>Page &amp;P of &amp;N</oddFooter>
  </headerFooter>
  <rowBreaks count="1" manualBreakCount="1">
    <brk id="77" max="8"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6"/>
  <sheetViews>
    <sheetView showGridLines="0" workbookViewId="0">
      <pane xSplit="1" ySplit="3" topLeftCell="B105" activePane="bottomRight" state="frozen"/>
      <selection pane="topRight"/>
      <selection pane="bottomLeft"/>
      <selection pane="bottomRight" activeCell="D116" sqref="D116 D114 D112 D242"/>
    </sheetView>
  </sheetViews>
  <sheetFormatPr baseColWidth="10" defaultColWidth="9.1640625" defaultRowHeight="12" x14ac:dyDescent="0"/>
  <cols>
    <col min="1" max="1" width="11.6640625" style="633" customWidth="1"/>
    <col min="2" max="2" width="20.5" style="589" customWidth="1"/>
    <col min="3" max="3" width="17.83203125" style="589" customWidth="1"/>
    <col min="4" max="4" width="19.6640625" style="589" customWidth="1"/>
    <col min="5" max="5" width="2" style="632" bestFit="1" customWidth="1"/>
    <col min="6" max="6" width="14.6640625" style="589" customWidth="1"/>
    <col min="7" max="7" width="2" style="589" bestFit="1" customWidth="1"/>
    <col min="8" max="8" width="9.6640625" style="589" customWidth="1"/>
    <col min="9" max="10" width="8.33203125" style="589" customWidth="1"/>
    <col min="11" max="11" width="11.6640625" style="589" customWidth="1"/>
    <col min="12" max="12" width="1.6640625" style="589" customWidth="1"/>
    <col min="13" max="13" width="13.6640625" style="589" customWidth="1"/>
    <col min="14" max="14" width="1.6640625" style="589" customWidth="1"/>
    <col min="15" max="15" width="11.6640625" style="589" customWidth="1"/>
    <col min="16" max="16" width="4.6640625" style="589" customWidth="1"/>
    <col min="17" max="17" width="12.5" style="589" bestFit="1" customWidth="1"/>
    <col min="18" max="18" width="11.6640625" style="589" customWidth="1"/>
    <col min="19" max="19" width="9.1640625" style="589"/>
    <col min="20" max="20" width="12.6640625" style="589" customWidth="1"/>
    <col min="21" max="21" width="1.6640625" style="589" customWidth="1"/>
    <col min="22" max="22" width="12.6640625" style="589" customWidth="1"/>
    <col min="23" max="23" width="1.6640625" style="589" customWidth="1"/>
    <col min="24" max="24" width="12.6640625" style="589" customWidth="1"/>
    <col min="25" max="16384" width="9.1640625" style="589"/>
  </cols>
  <sheetData>
    <row r="1" spans="1:24" ht="15">
      <c r="A1" s="726" t="s">
        <v>803</v>
      </c>
      <c r="D1" s="720"/>
      <c r="E1" s="722"/>
      <c r="F1" s="721"/>
      <c r="G1" s="720"/>
      <c r="H1" s="720"/>
    </row>
    <row r="2" spans="1:24">
      <c r="A2" s="725" t="s">
        <v>811</v>
      </c>
      <c r="B2" s="724">
        <v>41029</v>
      </c>
      <c r="D2" s="723"/>
      <c r="E2" s="722"/>
      <c r="F2" s="721"/>
      <c r="G2" s="720"/>
      <c r="H2" s="720"/>
    </row>
    <row r="3" spans="1:24" s="679" customFormat="1" ht="9">
      <c r="A3" s="706"/>
      <c r="B3" s="719"/>
      <c r="D3" s="718"/>
      <c r="E3" s="680"/>
    </row>
    <row r="4" spans="1:24">
      <c r="A4" s="700"/>
      <c r="B4" s="717" t="s">
        <v>500</v>
      </c>
      <c r="D4" s="716"/>
    </row>
    <row r="5" spans="1:24" s="647" customFormat="1" ht="7">
      <c r="A5" s="702"/>
      <c r="B5" s="715"/>
      <c r="D5" s="714"/>
      <c r="E5" s="713"/>
    </row>
    <row r="6" spans="1:24" ht="12.75" customHeight="1">
      <c r="A6" s="700"/>
      <c r="B6" s="1176" t="s">
        <v>74</v>
      </c>
      <c r="C6" s="1176"/>
      <c r="D6" s="1176"/>
      <c r="E6" s="1176"/>
      <c r="F6" s="1176"/>
      <c r="G6" s="1176"/>
      <c r="H6" s="1176"/>
      <c r="I6" s="1176"/>
      <c r="J6" s="1176"/>
      <c r="K6" s="1176"/>
      <c r="L6" s="1176"/>
      <c r="M6" s="1176"/>
    </row>
    <row r="7" spans="1:24">
      <c r="A7" s="700"/>
      <c r="B7" s="1176"/>
      <c r="C7" s="1176"/>
      <c r="D7" s="1176"/>
      <c r="E7" s="1176"/>
      <c r="F7" s="1176"/>
      <c r="G7" s="1176"/>
      <c r="H7" s="1176"/>
      <c r="I7" s="1176"/>
      <c r="J7" s="1176"/>
      <c r="K7" s="1176"/>
      <c r="L7" s="1176"/>
      <c r="M7" s="1176"/>
    </row>
    <row r="8" spans="1:24">
      <c r="A8" s="700"/>
      <c r="B8" s="1176"/>
      <c r="C8" s="1176"/>
      <c r="D8" s="1176"/>
      <c r="E8" s="1176"/>
      <c r="F8" s="1176"/>
      <c r="G8" s="1176"/>
      <c r="H8" s="1176"/>
      <c r="I8" s="1176"/>
      <c r="J8" s="1176"/>
      <c r="K8" s="1176"/>
      <c r="L8" s="1176"/>
      <c r="M8" s="1176"/>
    </row>
    <row r="9" spans="1:24">
      <c r="A9" s="700"/>
      <c r="B9" s="1176"/>
      <c r="C9" s="1176"/>
      <c r="D9" s="1176"/>
      <c r="E9" s="1176"/>
      <c r="F9" s="1176"/>
      <c r="G9" s="1176"/>
      <c r="H9" s="1176"/>
      <c r="I9" s="1176"/>
      <c r="J9" s="1176"/>
      <c r="K9" s="1176"/>
      <c r="L9" s="1176"/>
      <c r="M9" s="1176"/>
    </row>
    <row r="10" spans="1:24" s="647" customFormat="1" ht="7">
      <c r="A10" s="702"/>
      <c r="B10" s="1176"/>
      <c r="C10" s="1176"/>
      <c r="D10" s="1176"/>
      <c r="E10" s="1176"/>
      <c r="F10" s="1176"/>
      <c r="G10" s="1176"/>
      <c r="H10" s="1176"/>
      <c r="I10" s="1176"/>
      <c r="J10" s="1176"/>
      <c r="K10" s="1176"/>
      <c r="L10" s="1176"/>
      <c r="M10" s="1176"/>
    </row>
    <row r="11" spans="1:24" ht="14.25" customHeight="1">
      <c r="B11" s="1227" t="s">
        <v>1717</v>
      </c>
      <c r="C11" s="1228"/>
      <c r="D11" s="1228"/>
      <c r="E11" s="1228"/>
      <c r="F11" s="1228"/>
      <c r="G11" s="1228"/>
      <c r="H11" s="1228"/>
      <c r="I11" s="1228"/>
      <c r="J11" s="1228"/>
      <c r="K11" s="1228"/>
      <c r="L11" s="1228"/>
      <c r="M11" s="1228"/>
      <c r="P11" s="681"/>
      <c r="Q11" s="684"/>
      <c r="R11" s="684"/>
      <c r="S11" s="684"/>
      <c r="T11" s="684"/>
      <c r="U11" s="684"/>
      <c r="V11" s="684"/>
      <c r="W11" s="684"/>
      <c r="X11" s="684"/>
    </row>
    <row r="12" spans="1:24" s="679" customFormat="1" ht="9">
      <c r="A12" s="706"/>
      <c r="B12" s="705"/>
      <c r="C12" s="705"/>
      <c r="D12" s="705"/>
      <c r="E12" s="705"/>
      <c r="F12" s="705"/>
      <c r="G12" s="705"/>
      <c r="H12" s="705"/>
      <c r="I12" s="705"/>
      <c r="J12" s="705"/>
      <c r="K12" s="705"/>
      <c r="L12" s="705"/>
      <c r="M12" s="705"/>
    </row>
    <row r="13" spans="1:24">
      <c r="A13" s="700"/>
      <c r="B13" s="704" t="s">
        <v>1096</v>
      </c>
      <c r="C13" s="703"/>
      <c r="D13" s="703"/>
      <c r="E13" s="703"/>
      <c r="F13" s="703"/>
      <c r="G13" s="703"/>
      <c r="H13" s="703"/>
      <c r="I13" s="703"/>
      <c r="J13" s="703"/>
      <c r="K13" s="703"/>
      <c r="L13" s="703"/>
      <c r="M13" s="703"/>
    </row>
    <row r="14" spans="1:24" s="647" customFormat="1" ht="7">
      <c r="A14" s="702"/>
      <c r="B14" s="712"/>
      <c r="C14" s="701"/>
      <c r="D14" s="701"/>
      <c r="E14" s="701"/>
      <c r="F14" s="701"/>
      <c r="G14" s="701"/>
      <c r="H14" s="701"/>
      <c r="I14" s="701"/>
      <c r="J14" s="701"/>
      <c r="K14" s="701"/>
      <c r="L14" s="701"/>
      <c r="M14" s="701"/>
    </row>
    <row r="15" spans="1:24" s="595" customFormat="1">
      <c r="A15" s="678"/>
      <c r="B15" s="1073" t="s">
        <v>1718</v>
      </c>
      <c r="C15" s="1073"/>
      <c r="D15" s="1073"/>
      <c r="E15" s="1073"/>
      <c r="F15" s="1073"/>
      <c r="G15" s="1073"/>
      <c r="H15" s="1073"/>
      <c r="I15" s="1073"/>
      <c r="J15" s="1073"/>
      <c r="K15" s="1073"/>
      <c r="L15" s="1073"/>
      <c r="M15" s="1073"/>
      <c r="N15" s="708"/>
      <c r="O15" s="708"/>
      <c r="P15" s="708"/>
      <c r="Q15" s="708"/>
    </row>
    <row r="16" spans="1:24" s="595" customFormat="1">
      <c r="A16" s="678"/>
      <c r="B16" s="1073"/>
      <c r="C16" s="1073"/>
      <c r="D16" s="1073"/>
      <c r="E16" s="1073"/>
      <c r="F16" s="1073"/>
      <c r="G16" s="1073"/>
      <c r="H16" s="1073"/>
      <c r="I16" s="1073"/>
      <c r="J16" s="1073"/>
      <c r="K16" s="1073"/>
      <c r="L16" s="1073"/>
      <c r="M16" s="1073"/>
      <c r="N16" s="708"/>
      <c r="O16" s="708"/>
      <c r="P16" s="708"/>
      <c r="Q16" s="708"/>
    </row>
    <row r="17" spans="1:17" s="595" customFormat="1">
      <c r="A17" s="678"/>
      <c r="B17" s="1073"/>
      <c r="C17" s="1073"/>
      <c r="D17" s="1073"/>
      <c r="E17" s="1073"/>
      <c r="F17" s="1073"/>
      <c r="G17" s="1073"/>
      <c r="H17" s="1073"/>
      <c r="I17" s="1073"/>
      <c r="J17" s="1073"/>
      <c r="K17" s="1073"/>
      <c r="L17" s="1073"/>
      <c r="M17" s="1073"/>
      <c r="N17" s="708"/>
      <c r="O17" s="708"/>
      <c r="P17" s="708"/>
      <c r="Q17" s="708"/>
    </row>
    <row r="18" spans="1:17" s="595" customFormat="1">
      <c r="A18" s="678"/>
      <c r="B18" s="1073"/>
      <c r="C18" s="1073"/>
      <c r="D18" s="1073"/>
      <c r="E18" s="1073"/>
      <c r="F18" s="1073"/>
      <c r="G18" s="1073"/>
      <c r="H18" s="1073"/>
      <c r="I18" s="1073"/>
      <c r="J18" s="1073"/>
      <c r="K18" s="1073"/>
      <c r="L18" s="1073"/>
      <c r="M18" s="1073"/>
      <c r="N18" s="708"/>
      <c r="O18" s="708"/>
      <c r="P18" s="708"/>
      <c r="Q18" s="708"/>
    </row>
    <row r="19" spans="1:17" s="679" customFormat="1" ht="9">
      <c r="A19" s="1049"/>
      <c r="B19" s="1073"/>
      <c r="C19" s="1073"/>
      <c r="D19" s="1073"/>
      <c r="E19" s="1073"/>
      <c r="F19" s="1073"/>
      <c r="G19" s="1073"/>
      <c r="H19" s="1073"/>
      <c r="I19" s="1073"/>
      <c r="J19" s="1073"/>
      <c r="K19" s="1073"/>
      <c r="L19" s="1073"/>
      <c r="M19" s="1073"/>
      <c r="N19" s="1050"/>
      <c r="O19" s="1050"/>
      <c r="P19" s="1050"/>
      <c r="Q19" s="1050"/>
    </row>
    <row r="20" spans="1:17" s="595" customFormat="1" ht="12.75" customHeight="1">
      <c r="A20" s="678"/>
      <c r="B20" s="1217" t="s">
        <v>1109</v>
      </c>
      <c r="C20" s="1217"/>
      <c r="D20" s="1217"/>
      <c r="E20" s="1217"/>
      <c r="F20" s="1217"/>
      <c r="G20" s="1217"/>
      <c r="H20" s="1217"/>
      <c r="I20" s="1217"/>
      <c r="J20" s="1217"/>
      <c r="K20" s="1217"/>
      <c r="L20" s="1217"/>
      <c r="M20" s="1217"/>
      <c r="N20" s="708"/>
      <c r="O20" s="708"/>
      <c r="P20" s="708"/>
      <c r="Q20" s="708"/>
    </row>
    <row r="21" spans="1:17" s="595" customFormat="1" ht="12.75" customHeight="1">
      <c r="A21" s="678"/>
      <c r="B21" s="1217"/>
      <c r="C21" s="1217"/>
      <c r="D21" s="1217"/>
      <c r="E21" s="1217"/>
      <c r="F21" s="1217"/>
      <c r="G21" s="1217"/>
      <c r="H21" s="1217"/>
      <c r="I21" s="1217"/>
      <c r="J21" s="1217"/>
      <c r="K21" s="1217"/>
      <c r="L21" s="1217"/>
      <c r="M21" s="1217"/>
      <c r="N21" s="708"/>
      <c r="O21" s="708"/>
      <c r="P21" s="708"/>
      <c r="Q21" s="708"/>
    </row>
    <row r="22" spans="1:17" s="595" customFormat="1" ht="12.75" customHeight="1">
      <c r="A22" s="678"/>
      <c r="B22" s="1217"/>
      <c r="C22" s="1217"/>
      <c r="D22" s="1217"/>
      <c r="E22" s="1217"/>
      <c r="F22" s="1217"/>
      <c r="G22" s="1217"/>
      <c r="H22" s="1217"/>
      <c r="I22" s="1217"/>
      <c r="J22" s="1217"/>
      <c r="K22" s="1217"/>
      <c r="L22" s="1217"/>
      <c r="M22" s="1217"/>
      <c r="N22" s="708"/>
      <c r="O22" s="708"/>
      <c r="P22" s="708"/>
      <c r="Q22" s="708"/>
    </row>
    <row r="23" spans="1:17" s="595" customFormat="1" ht="12.75" customHeight="1">
      <c r="A23" s="678"/>
      <c r="B23" s="1217"/>
      <c r="C23" s="1217"/>
      <c r="D23" s="1217"/>
      <c r="E23" s="1217"/>
      <c r="F23" s="1217"/>
      <c r="G23" s="1217"/>
      <c r="H23" s="1217"/>
      <c r="I23" s="1217"/>
      <c r="J23" s="1217"/>
      <c r="K23" s="1217"/>
      <c r="L23" s="1217"/>
      <c r="M23" s="1217"/>
      <c r="N23" s="708"/>
      <c r="O23" s="708"/>
      <c r="P23" s="708"/>
      <c r="Q23" s="708"/>
    </row>
    <row r="24" spans="1:17" s="647" customFormat="1" ht="7">
      <c r="A24" s="709"/>
      <c r="B24" s="1217"/>
      <c r="C24" s="1217"/>
      <c r="D24" s="1217"/>
      <c r="E24" s="1217"/>
      <c r="F24" s="1217"/>
      <c r="G24" s="1217"/>
      <c r="H24" s="1217"/>
      <c r="I24" s="1217"/>
      <c r="J24" s="1217"/>
      <c r="K24" s="1217"/>
      <c r="L24" s="1217"/>
      <c r="M24" s="1217"/>
      <c r="N24" s="710"/>
      <c r="O24" s="710"/>
      <c r="P24" s="710"/>
      <c r="Q24" s="710"/>
    </row>
    <row r="25" spans="1:17" s="595" customFormat="1" ht="12.75" customHeight="1">
      <c r="A25" s="678"/>
      <c r="B25" s="1234" t="s">
        <v>1107</v>
      </c>
      <c r="C25" s="1234"/>
      <c r="D25" s="1234"/>
      <c r="E25" s="1234"/>
      <c r="F25" s="1234"/>
      <c r="G25" s="1234"/>
      <c r="H25" s="1234"/>
      <c r="I25" s="1234"/>
      <c r="J25" s="1234"/>
      <c r="K25" s="1234"/>
      <c r="L25" s="1234"/>
      <c r="M25" s="1234"/>
      <c r="N25" s="708"/>
      <c r="O25" s="708"/>
      <c r="P25" s="708"/>
      <c r="Q25" s="708"/>
    </row>
    <row r="26" spans="1:17" s="595" customFormat="1" ht="12.75" customHeight="1">
      <c r="A26" s="678"/>
      <c r="B26" s="1234"/>
      <c r="C26" s="1234"/>
      <c r="D26" s="1234"/>
      <c r="E26" s="1234"/>
      <c r="F26" s="1234"/>
      <c r="G26" s="1234"/>
      <c r="H26" s="1234"/>
      <c r="I26" s="1234"/>
      <c r="J26" s="1234"/>
      <c r="K26" s="1234"/>
      <c r="L26" s="1234"/>
      <c r="M26" s="1234"/>
      <c r="N26" s="708"/>
      <c r="O26" s="708"/>
      <c r="P26" s="708"/>
      <c r="Q26" s="708"/>
    </row>
    <row r="27" spans="1:17" s="595" customFormat="1" ht="12.75" customHeight="1">
      <c r="A27" s="678"/>
      <c r="B27" s="1234" t="s">
        <v>1106</v>
      </c>
      <c r="C27" s="1217"/>
      <c r="D27" s="1217"/>
      <c r="E27" s="1217"/>
      <c r="F27" s="1217"/>
      <c r="G27" s="1217"/>
      <c r="H27" s="1217"/>
      <c r="I27" s="1217"/>
      <c r="J27" s="1217"/>
      <c r="K27" s="1217"/>
      <c r="L27" s="1217"/>
      <c r="M27" s="1217"/>
      <c r="N27" s="708"/>
      <c r="O27" s="708"/>
      <c r="P27" s="708"/>
      <c r="Q27" s="708"/>
    </row>
    <row r="28" spans="1:17" s="647" customFormat="1" ht="7">
      <c r="A28" s="709"/>
      <c r="B28" s="711"/>
      <c r="C28" s="711"/>
      <c r="D28" s="711"/>
      <c r="E28" s="711"/>
      <c r="F28" s="711"/>
      <c r="G28" s="711"/>
      <c r="H28" s="711"/>
      <c r="I28" s="711"/>
      <c r="J28" s="711"/>
      <c r="K28" s="711"/>
      <c r="L28" s="711"/>
      <c r="M28" s="711"/>
      <c r="N28" s="710"/>
      <c r="O28" s="710"/>
      <c r="P28" s="710"/>
      <c r="Q28" s="710"/>
    </row>
    <row r="29" spans="1:17" s="595" customFormat="1" ht="12.75" customHeight="1">
      <c r="A29" s="678"/>
      <c r="B29" s="1073" t="s">
        <v>1720</v>
      </c>
      <c r="C29" s="1073"/>
      <c r="D29" s="1073"/>
      <c r="E29" s="1073"/>
      <c r="F29" s="1073"/>
      <c r="G29" s="1073"/>
      <c r="H29" s="1073"/>
      <c r="I29" s="1073"/>
      <c r="J29" s="1073"/>
      <c r="K29" s="1073"/>
      <c r="L29" s="1073"/>
      <c r="M29" s="1073"/>
      <c r="N29" s="708"/>
      <c r="O29" s="708"/>
      <c r="P29" s="708"/>
      <c r="Q29" s="708"/>
    </row>
    <row r="30" spans="1:17" s="595" customFormat="1" ht="12.75" customHeight="1">
      <c r="A30" s="678"/>
      <c r="B30" s="1073"/>
      <c r="C30" s="1073"/>
      <c r="D30" s="1073"/>
      <c r="E30" s="1073"/>
      <c r="F30" s="1073"/>
      <c r="G30" s="1073"/>
      <c r="H30" s="1073"/>
      <c r="I30" s="1073"/>
      <c r="J30" s="1073"/>
      <c r="K30" s="1073"/>
      <c r="L30" s="1073"/>
      <c r="M30" s="1073"/>
      <c r="N30" s="708"/>
      <c r="O30" s="708"/>
      <c r="P30" s="708"/>
      <c r="Q30" s="708"/>
    </row>
    <row r="31" spans="1:17" s="595" customFormat="1" ht="12.75" customHeight="1">
      <c r="A31" s="678"/>
      <c r="B31" s="1073"/>
      <c r="C31" s="1073"/>
      <c r="D31" s="1073"/>
      <c r="E31" s="1073"/>
      <c r="F31" s="1073"/>
      <c r="G31" s="1073"/>
      <c r="H31" s="1073"/>
      <c r="I31" s="1073"/>
      <c r="J31" s="1073"/>
      <c r="K31" s="1073"/>
      <c r="L31" s="1073"/>
      <c r="M31" s="1073"/>
      <c r="N31" s="708"/>
      <c r="O31" s="708"/>
      <c r="P31" s="708"/>
      <c r="Q31" s="708"/>
    </row>
    <row r="32" spans="1:17" s="647" customFormat="1" ht="7">
      <c r="A32" s="709"/>
      <c r="B32" s="711"/>
      <c r="C32" s="711"/>
      <c r="D32" s="711"/>
      <c r="E32" s="711"/>
      <c r="F32" s="711"/>
      <c r="G32" s="711"/>
      <c r="H32" s="711"/>
      <c r="I32" s="711"/>
      <c r="J32" s="711"/>
      <c r="K32" s="710"/>
      <c r="L32" s="710"/>
      <c r="M32" s="710"/>
      <c r="N32" s="710"/>
      <c r="O32" s="710"/>
      <c r="P32" s="710"/>
      <c r="Q32" s="710"/>
    </row>
    <row r="33" spans="1:24" s="595" customFormat="1" ht="12.75" customHeight="1">
      <c r="A33" s="678"/>
      <c r="B33" s="1233" t="s">
        <v>1719</v>
      </c>
      <c r="C33" s="1233"/>
      <c r="D33" s="1233"/>
      <c r="E33" s="1233"/>
      <c r="F33" s="1233"/>
      <c r="G33" s="1233"/>
      <c r="H33" s="1233"/>
      <c r="I33" s="1233"/>
      <c r="J33" s="1233"/>
      <c r="K33" s="1233"/>
      <c r="L33" s="1233"/>
      <c r="M33" s="1233"/>
      <c r="N33" s="708"/>
      <c r="O33" s="708"/>
      <c r="P33" s="708"/>
      <c r="Q33" s="708"/>
    </row>
    <row r="34" spans="1:24" s="595" customFormat="1" ht="12.75" customHeight="1">
      <c r="A34" s="678"/>
      <c r="B34" s="1233"/>
      <c r="C34" s="1233"/>
      <c r="D34" s="1233"/>
      <c r="E34" s="1233"/>
      <c r="F34" s="1233"/>
      <c r="G34" s="1233"/>
      <c r="H34" s="1233"/>
      <c r="I34" s="1233"/>
      <c r="J34" s="1233"/>
      <c r="K34" s="1233"/>
      <c r="L34" s="1233"/>
      <c r="M34" s="1233"/>
      <c r="N34" s="708"/>
      <c r="O34" s="708"/>
      <c r="P34" s="708"/>
      <c r="Q34" s="708"/>
    </row>
    <row r="35" spans="1:24" s="647" customFormat="1" ht="9" customHeight="1">
      <c r="A35" s="709"/>
      <c r="B35" s="708"/>
      <c r="C35" s="708"/>
      <c r="D35" s="708"/>
      <c r="E35" s="708"/>
      <c r="F35" s="708"/>
      <c r="G35" s="708"/>
      <c r="H35" s="708"/>
      <c r="I35" s="708"/>
      <c r="J35" s="708"/>
      <c r="K35" s="708"/>
      <c r="L35" s="708"/>
      <c r="M35" s="708"/>
      <c r="N35" s="708"/>
      <c r="O35" s="708"/>
      <c r="P35" s="708"/>
      <c r="Q35" s="708"/>
    </row>
    <row r="36" spans="1:24" ht="14.25" customHeight="1">
      <c r="A36" s="700"/>
      <c r="B36" s="704" t="s">
        <v>848</v>
      </c>
      <c r="C36" s="703"/>
      <c r="D36" s="703"/>
      <c r="E36" s="703"/>
      <c r="F36" s="703"/>
      <c r="G36" s="703"/>
      <c r="H36" s="703"/>
      <c r="I36" s="703"/>
      <c r="J36" s="703"/>
      <c r="K36" s="703"/>
      <c r="L36" s="703"/>
      <c r="M36" s="703"/>
    </row>
    <row r="37" spans="1:24" ht="14.25" customHeight="1">
      <c r="A37" s="700"/>
      <c r="B37" s="1237" t="s">
        <v>1416</v>
      </c>
      <c r="C37" s="1237"/>
      <c r="D37" s="1237"/>
      <c r="E37" s="1237"/>
      <c r="F37" s="1237"/>
      <c r="G37" s="703"/>
      <c r="H37" s="703"/>
      <c r="I37" s="703"/>
      <c r="J37" s="703"/>
      <c r="K37" s="703"/>
      <c r="L37" s="703"/>
      <c r="M37" s="703"/>
    </row>
    <row r="38" spans="1:24" ht="14.25" customHeight="1">
      <c r="A38" s="700"/>
      <c r="B38" s="1238" t="s">
        <v>849</v>
      </c>
      <c r="C38" s="1238"/>
      <c r="D38" s="1238"/>
      <c r="E38" s="1238"/>
      <c r="F38" s="1238"/>
      <c r="G38" s="1238"/>
      <c r="H38" s="1238"/>
      <c r="I38" s="1238"/>
      <c r="J38" s="1238"/>
      <c r="K38" s="1238"/>
      <c r="L38" s="1238"/>
      <c r="M38" s="1238"/>
    </row>
    <row r="39" spans="1:24">
      <c r="A39" s="700"/>
      <c r="B39" s="1176" t="s">
        <v>471</v>
      </c>
      <c r="C39" s="1176"/>
      <c r="D39" s="1176"/>
      <c r="E39" s="1176"/>
      <c r="F39" s="1176"/>
      <c r="G39" s="1176"/>
      <c r="H39" s="1176"/>
      <c r="I39" s="1176"/>
      <c r="J39" s="1176"/>
      <c r="K39" s="1176"/>
      <c r="L39" s="1176"/>
      <c r="M39" s="1176"/>
    </row>
    <row r="40" spans="1:24">
      <c r="A40" s="700"/>
      <c r="B40" s="1176"/>
      <c r="C40" s="1176"/>
      <c r="D40" s="1176"/>
      <c r="E40" s="1176"/>
      <c r="F40" s="1176"/>
      <c r="G40" s="1176"/>
      <c r="H40" s="1176"/>
      <c r="I40" s="1176"/>
      <c r="J40" s="1176"/>
      <c r="K40" s="1176"/>
      <c r="L40" s="1176"/>
      <c r="M40" s="1176"/>
    </row>
    <row r="41" spans="1:24">
      <c r="A41" s="700"/>
      <c r="B41" s="707" t="s">
        <v>472</v>
      </c>
      <c r="C41" s="703"/>
      <c r="D41" s="703"/>
      <c r="E41" s="703"/>
      <c r="F41" s="703"/>
      <c r="G41" s="703"/>
      <c r="H41" s="703"/>
      <c r="I41" s="703"/>
      <c r="J41" s="703"/>
      <c r="K41" s="703"/>
      <c r="L41" s="703"/>
      <c r="M41" s="703"/>
    </row>
    <row r="42" spans="1:24" s="679" customFormat="1">
      <c r="A42" s="706"/>
      <c r="B42" s="700"/>
      <c r="C42" s="705"/>
      <c r="D42" s="705"/>
      <c r="E42" s="705"/>
      <c r="F42" s="705"/>
      <c r="G42" s="705"/>
    </row>
    <row r="43" spans="1:24" ht="12.75" customHeight="1">
      <c r="A43" s="700"/>
      <c r="B43" s="704" t="s">
        <v>499</v>
      </c>
      <c r="C43" s="703"/>
      <c r="D43" s="703"/>
      <c r="E43" s="703"/>
      <c r="F43" s="703"/>
      <c r="G43" s="703"/>
    </row>
    <row r="44" spans="1:24" s="647" customFormat="1" ht="7">
      <c r="A44" s="702"/>
      <c r="B44" s="701"/>
      <c r="C44" s="701"/>
      <c r="D44" s="701"/>
      <c r="E44" s="701"/>
      <c r="F44" s="701"/>
      <c r="G44" s="701"/>
    </row>
    <row r="45" spans="1:24">
      <c r="A45" s="700"/>
      <c r="B45" s="1126" t="s">
        <v>1168</v>
      </c>
      <c r="C45" s="1126"/>
      <c r="D45" s="1126"/>
      <c r="E45" s="1126"/>
      <c r="F45" s="1126"/>
      <c r="G45" s="1126"/>
      <c r="H45" s="1126"/>
      <c r="I45" s="1126"/>
      <c r="J45" s="1126"/>
      <c r="K45" s="1126"/>
      <c r="L45" s="1126"/>
      <c r="M45" s="1126"/>
    </row>
    <row r="46" spans="1:24">
      <c r="A46" s="700"/>
      <c r="B46" s="1126"/>
      <c r="C46" s="1126"/>
      <c r="D46" s="1126"/>
      <c r="E46" s="1126"/>
      <c r="F46" s="1126"/>
      <c r="G46" s="1126"/>
      <c r="H46" s="1126"/>
      <c r="I46" s="1126"/>
      <c r="J46" s="1126"/>
      <c r="K46" s="1126"/>
      <c r="L46" s="1126"/>
      <c r="M46" s="1126"/>
    </row>
    <row r="47" spans="1:24" s="679" customFormat="1">
      <c r="A47" s="595"/>
      <c r="E47" s="680"/>
    </row>
    <row r="48" spans="1:24">
      <c r="A48" s="678" t="s">
        <v>303</v>
      </c>
      <c r="E48" s="589"/>
      <c r="G48" s="632"/>
      <c r="H48" s="1216" t="s">
        <v>987</v>
      </c>
      <c r="I48" s="1216"/>
      <c r="J48" s="1216"/>
      <c r="K48" s="1216"/>
      <c r="M48" s="677" t="s">
        <v>749</v>
      </c>
      <c r="O48" s="676" t="s">
        <v>750</v>
      </c>
      <c r="Q48" s="1216" t="s">
        <v>987</v>
      </c>
      <c r="R48" s="1216"/>
      <c r="S48" s="1216"/>
      <c r="T48" s="1216"/>
      <c r="V48" s="677" t="s">
        <v>749</v>
      </c>
      <c r="X48" s="676" t="s">
        <v>750</v>
      </c>
    </row>
    <row r="49" spans="1:24" ht="24">
      <c r="A49" s="699"/>
      <c r="B49" s="1191" t="s">
        <v>223</v>
      </c>
      <c r="C49" s="1192"/>
      <c r="D49" s="1192"/>
      <c r="E49" s="1192"/>
      <c r="F49" s="1192"/>
      <c r="G49" s="674"/>
      <c r="H49" s="672" t="s">
        <v>844</v>
      </c>
      <c r="I49" s="673" t="s">
        <v>846</v>
      </c>
      <c r="J49" s="672" t="s">
        <v>847</v>
      </c>
      <c r="K49" s="670" t="s">
        <v>764</v>
      </c>
      <c r="L49" s="671"/>
      <c r="M49" s="670" t="s">
        <v>762</v>
      </c>
      <c r="O49" s="670" t="s">
        <v>763</v>
      </c>
      <c r="Q49" s="672" t="s">
        <v>844</v>
      </c>
      <c r="R49" s="672" t="s">
        <v>846</v>
      </c>
      <c r="S49" s="672" t="s">
        <v>847</v>
      </c>
      <c r="T49" s="670" t="s">
        <v>764</v>
      </c>
      <c r="V49" s="670" t="s">
        <v>762</v>
      </c>
      <c r="W49" s="671"/>
      <c r="X49" s="670" t="s">
        <v>763</v>
      </c>
    </row>
    <row r="50" spans="1:24" ht="24">
      <c r="A50" s="595"/>
      <c r="B50" s="1208" t="s">
        <v>1258</v>
      </c>
      <c r="C50" s="1209"/>
      <c r="D50" s="666" t="s">
        <v>267</v>
      </c>
      <c r="E50" s="1208" t="s">
        <v>201</v>
      </c>
      <c r="F50" s="1209"/>
      <c r="G50" s="667" t="s">
        <v>202</v>
      </c>
      <c r="H50" s="666" t="s">
        <v>203</v>
      </c>
      <c r="I50" s="665" t="s">
        <v>899</v>
      </c>
      <c r="J50" s="665" t="s">
        <v>899</v>
      </c>
      <c r="K50" s="665" t="s">
        <v>899</v>
      </c>
      <c r="M50" s="665" t="s">
        <v>899</v>
      </c>
      <c r="O50" s="665" t="s">
        <v>899</v>
      </c>
      <c r="Q50" s="666" t="s">
        <v>204</v>
      </c>
      <c r="R50" s="665" t="s">
        <v>767</v>
      </c>
      <c r="S50" s="665" t="s">
        <v>767</v>
      </c>
      <c r="T50" s="665" t="s">
        <v>767</v>
      </c>
      <c r="V50" s="665" t="s">
        <v>767</v>
      </c>
      <c r="X50" s="665" t="s">
        <v>767</v>
      </c>
    </row>
    <row r="51" spans="1:24">
      <c r="A51" s="595"/>
      <c r="B51" s="747" t="s">
        <v>1412</v>
      </c>
      <c r="C51" s="945"/>
      <c r="D51" s="657"/>
      <c r="E51" s="1213" t="s">
        <v>219</v>
      </c>
      <c r="F51" s="1214"/>
      <c r="G51" s="656"/>
      <c r="H51" s="698">
        <f>'Annex 1 Fuel Conversion Factors'!F81</f>
        <v>2.2332000000000001</v>
      </c>
      <c r="I51" s="698">
        <f>'Annex 1 Fuel Conversion Factors'!G81</f>
        <v>3.3E-3</v>
      </c>
      <c r="J51" s="698">
        <f>'Annex 1 Fuel Conversion Factors'!H81</f>
        <v>5.7999999999999996E-3</v>
      </c>
      <c r="K51" s="698">
        <f>'Annex 1 Fuel Conversion Factors'!I81</f>
        <v>2.2423000000000002</v>
      </c>
      <c r="M51" s="698">
        <f>'Annex 1 Fuel Conversion Factors'!K81</f>
        <v>0.47499999999999998</v>
      </c>
      <c r="O51" s="698">
        <f t="shared" ref="O51:O56" si="0">SUM(K51,M51)</f>
        <v>2.7173000000000003</v>
      </c>
      <c r="Q51" s="654" t="str">
        <f t="shared" ref="Q51:Q56" si="1">IF(ISBLANK(D51),"",D51*H51)</f>
        <v/>
      </c>
      <c r="R51" s="654" t="str">
        <f>IF(ISBLANK($D51),"",$D51*I51)</f>
        <v/>
      </c>
      <c r="S51" s="654" t="str">
        <f>IF(ISBLANK($D51),"",$D51*J51)</f>
        <v/>
      </c>
      <c r="T51" s="654" t="str">
        <f>IF(ISBLANK($D51),"",$D51*K51)</f>
        <v/>
      </c>
      <c r="V51" s="654" t="str">
        <f t="shared" ref="V51:V56" si="2">IF(ISBLANK($D51),"",$D51*M51)</f>
        <v/>
      </c>
      <c r="X51" s="654" t="str">
        <f t="shared" ref="X51:X56" si="3">IF(ISBLANK($D51),"",$D51*O51)</f>
        <v/>
      </c>
    </row>
    <row r="52" spans="1:24">
      <c r="A52" s="595"/>
      <c r="B52" s="1213" t="s">
        <v>1246</v>
      </c>
      <c r="C52" s="1214"/>
      <c r="D52" s="657"/>
      <c r="E52" s="1213" t="s">
        <v>219</v>
      </c>
      <c r="F52" s="1214"/>
      <c r="G52" s="656"/>
      <c r="H52" s="698">
        <f>'Annex 1 Fuel Conversion Factors'!F82</f>
        <v>2.3050999999999999</v>
      </c>
      <c r="I52" s="698">
        <f>'Annex 1 Fuel Conversion Factors'!G82</f>
        <v>3.3E-3</v>
      </c>
      <c r="J52" s="698">
        <f>'Annex 1 Fuel Conversion Factors'!H82</f>
        <v>5.8999999999999999E-3</v>
      </c>
      <c r="K52" s="698">
        <f>'Annex 1 Fuel Conversion Factors'!I82</f>
        <v>2.3144</v>
      </c>
      <c r="M52" s="698">
        <f>'Annex 1 Fuel Conversion Factors'!K82</f>
        <v>0.46379999999999999</v>
      </c>
      <c r="O52" s="698">
        <f t="shared" si="0"/>
        <v>2.7782</v>
      </c>
      <c r="Q52" s="654" t="str">
        <f t="shared" si="1"/>
        <v/>
      </c>
      <c r="R52" s="654" t="str">
        <f t="shared" ref="R52:T56" si="4">IF(ISBLANK($D52),"",$D52*I52)</f>
        <v/>
      </c>
      <c r="S52" s="654" t="str">
        <f t="shared" si="4"/>
        <v/>
      </c>
      <c r="T52" s="654" t="str">
        <f t="shared" si="4"/>
        <v/>
      </c>
      <c r="V52" s="654" t="str">
        <f t="shared" si="2"/>
        <v/>
      </c>
      <c r="X52" s="654" t="str">
        <f t="shared" si="3"/>
        <v/>
      </c>
    </row>
    <row r="53" spans="1:24">
      <c r="A53" s="595"/>
      <c r="B53" s="745" t="s">
        <v>1413</v>
      </c>
      <c r="C53" s="945"/>
      <c r="D53" s="657"/>
      <c r="E53" s="1213" t="s">
        <v>219</v>
      </c>
      <c r="F53" s="1214"/>
      <c r="G53" s="656"/>
      <c r="H53" s="698">
        <f>'Annex 1 Fuel Conversion Factors'!F75</f>
        <v>2.5636000000000001</v>
      </c>
      <c r="I53" s="698">
        <f>'Annex 1 Fuel Conversion Factors'!G75</f>
        <v>8.9999999999999998E-4</v>
      </c>
      <c r="J53" s="698">
        <f>'Annex 1 Fuel Conversion Factors'!H75</f>
        <v>1.9E-2</v>
      </c>
      <c r="K53" s="698">
        <f>'Annex 1 Fuel Conversion Factors'!I75</f>
        <v>2.5834999999999999</v>
      </c>
      <c r="M53" s="698">
        <f>'Annex 1 Fuel Conversion Factors'!K75</f>
        <v>0.5837</v>
      </c>
      <c r="O53" s="698">
        <f t="shared" si="0"/>
        <v>3.1671999999999998</v>
      </c>
      <c r="Q53" s="654" t="str">
        <f t="shared" si="1"/>
        <v/>
      </c>
      <c r="R53" s="654" t="str">
        <f>IF(ISBLANK($D53),"",$D53*I53)</f>
        <v/>
      </c>
      <c r="S53" s="654" t="str">
        <f>IF(ISBLANK($D53),"",$D53*J53)</f>
        <v/>
      </c>
      <c r="T53" s="654" t="str">
        <f>IF(ISBLANK($D53),"",$D53*K53)</f>
        <v/>
      </c>
      <c r="V53" s="654" t="str">
        <f t="shared" si="2"/>
        <v/>
      </c>
      <c r="X53" s="654" t="str">
        <f t="shared" si="3"/>
        <v/>
      </c>
    </row>
    <row r="54" spans="1:24">
      <c r="A54" s="595"/>
      <c r="B54" s="1213" t="s">
        <v>1247</v>
      </c>
      <c r="C54" s="1214"/>
      <c r="D54" s="657"/>
      <c r="E54" s="1213" t="s">
        <v>219</v>
      </c>
      <c r="F54" s="1214"/>
      <c r="G54" s="656"/>
      <c r="H54" s="698">
        <f>'Annex 1 Fuel Conversion Factors'!F76</f>
        <v>2.6568999999999998</v>
      </c>
      <c r="I54" s="698">
        <f>'Annex 1 Fuel Conversion Factors'!G76</f>
        <v>8.9999999999999998E-4</v>
      </c>
      <c r="J54" s="698">
        <f>'Annex 1 Fuel Conversion Factors'!H76</f>
        <v>1.9099999999999999E-2</v>
      </c>
      <c r="K54" s="698">
        <f>'Annex 1 Fuel Conversion Factors'!I76</f>
        <v>2.6768999999999998</v>
      </c>
      <c r="M54" s="698">
        <f>'Annex 1 Fuel Conversion Factors'!K76</f>
        <v>0.56440000000000001</v>
      </c>
      <c r="O54" s="698">
        <f t="shared" si="0"/>
        <v>3.2412999999999998</v>
      </c>
      <c r="Q54" s="654" t="str">
        <f t="shared" si="1"/>
        <v/>
      </c>
      <c r="R54" s="654" t="str">
        <f t="shared" si="4"/>
        <v/>
      </c>
      <c r="S54" s="654" t="str">
        <f t="shared" si="4"/>
        <v/>
      </c>
      <c r="T54" s="654" t="str">
        <f t="shared" si="4"/>
        <v/>
      </c>
      <c r="V54" s="654" t="str">
        <f t="shared" si="2"/>
        <v/>
      </c>
      <c r="X54" s="654" t="str">
        <f t="shared" si="3"/>
        <v/>
      </c>
    </row>
    <row r="55" spans="1:24">
      <c r="A55" s="595"/>
      <c r="B55" s="1213" t="s">
        <v>546</v>
      </c>
      <c r="C55" s="1214"/>
      <c r="D55" s="657"/>
      <c r="E55" s="1213" t="s">
        <v>269</v>
      </c>
      <c r="F55" s="1214"/>
      <c r="G55" s="656"/>
      <c r="H55" s="698">
        <f>'Annex 1 Fuel Conversion Factors'!F47/1000</f>
        <v>2.7188346030560244</v>
      </c>
      <c r="I55" s="698">
        <f>'Annex 1 Fuel Conversion Factors'!G47/1000</f>
        <v>3.9716785306775229E-3</v>
      </c>
      <c r="J55" s="698">
        <f>'Annex 1 Fuel Conversion Factors'!H47/1000</f>
        <v>1.6180912532389909E-3</v>
      </c>
      <c r="K55" s="698">
        <f>'Annex 1 Fuel Conversion Factors'!I47/1000</f>
        <v>2.7244243728399407</v>
      </c>
      <c r="M55" s="698">
        <f>'Annex 1 Fuel Conversion Factors'!K47/1000</f>
        <v>0.4224</v>
      </c>
      <c r="O55" s="698">
        <f t="shared" si="0"/>
        <v>3.1468243728399408</v>
      </c>
      <c r="Q55" s="654" t="str">
        <f t="shared" si="1"/>
        <v/>
      </c>
      <c r="R55" s="654" t="str">
        <f t="shared" si="4"/>
        <v/>
      </c>
      <c r="S55" s="654" t="str">
        <f t="shared" si="4"/>
        <v/>
      </c>
      <c r="T55" s="654" t="str">
        <f t="shared" si="4"/>
        <v/>
      </c>
      <c r="V55" s="654" t="str">
        <f t="shared" si="2"/>
        <v/>
      </c>
      <c r="X55" s="654" t="str">
        <f t="shared" si="3"/>
        <v/>
      </c>
    </row>
    <row r="56" spans="1:24">
      <c r="A56" s="595"/>
      <c r="B56" s="1213" t="s">
        <v>547</v>
      </c>
      <c r="C56" s="1214"/>
      <c r="D56" s="657"/>
      <c r="E56" s="1213" t="s">
        <v>219</v>
      </c>
      <c r="F56" s="1214"/>
      <c r="G56" s="656"/>
      <c r="H56" s="698">
        <f>'Annex 1 Fuel Conversion Factors'!F79</f>
        <v>1.5301</v>
      </c>
      <c r="I56" s="698">
        <f>'Annex 1 Fuel Conversion Factors'!G79</f>
        <v>6.9999999999999999E-4</v>
      </c>
      <c r="J56" s="698">
        <f>'Annex 1 Fuel Conversion Factors'!H79</f>
        <v>1.8E-3</v>
      </c>
      <c r="K56" s="698">
        <f>'Annex 1 Fuel Conversion Factors'!I79</f>
        <v>1.5326</v>
      </c>
      <c r="M56" s="698">
        <f>'Annex 1 Fuel Conversion Factors'!K79</f>
        <v>0.1918</v>
      </c>
      <c r="O56" s="698">
        <f t="shared" si="0"/>
        <v>1.7243999999999999</v>
      </c>
      <c r="Q56" s="654" t="str">
        <f t="shared" si="1"/>
        <v/>
      </c>
      <c r="R56" s="654" t="str">
        <f t="shared" si="4"/>
        <v/>
      </c>
      <c r="S56" s="654" t="str">
        <f t="shared" si="4"/>
        <v/>
      </c>
      <c r="T56" s="654" t="str">
        <f t="shared" si="4"/>
        <v/>
      </c>
      <c r="V56" s="654" t="str">
        <f t="shared" si="2"/>
        <v/>
      </c>
      <c r="X56" s="654" t="str">
        <f t="shared" si="3"/>
        <v/>
      </c>
    </row>
    <row r="57" spans="1:24">
      <c r="A57" s="595"/>
      <c r="B57" s="1229" t="s">
        <v>222</v>
      </c>
      <c r="C57" s="1230"/>
      <c r="D57" s="652"/>
      <c r="E57" s="1231"/>
      <c r="F57" s="1232"/>
      <c r="G57" s="653"/>
      <c r="H57" s="652"/>
      <c r="I57" s="652"/>
      <c r="J57" s="652"/>
      <c r="K57" s="652"/>
      <c r="M57" s="652"/>
      <c r="O57" s="652"/>
      <c r="Q57" s="689">
        <f>SUM(Q51:Q56)</f>
        <v>0</v>
      </c>
      <c r="R57" s="689">
        <f t="shared" ref="R57:X57" si="5">SUM(R51:R56)</f>
        <v>0</v>
      </c>
      <c r="S57" s="689">
        <f t="shared" si="5"/>
        <v>0</v>
      </c>
      <c r="T57" s="689">
        <f t="shared" si="5"/>
        <v>0</v>
      </c>
      <c r="V57" s="689">
        <f t="shared" si="5"/>
        <v>0</v>
      </c>
      <c r="X57" s="689">
        <f t="shared" si="5"/>
        <v>0</v>
      </c>
    </row>
    <row r="58" spans="1:24" s="635" customFormat="1">
      <c r="A58" s="595"/>
      <c r="E58" s="650"/>
    </row>
    <row r="59" spans="1:24" ht="12.75" customHeight="1">
      <c r="A59" s="991" t="s">
        <v>812</v>
      </c>
      <c r="B59" s="1098" t="s">
        <v>1414</v>
      </c>
      <c r="C59" s="1098"/>
      <c r="D59" s="1098"/>
      <c r="E59" s="1098"/>
      <c r="F59" s="1098"/>
      <c r="G59" s="1098"/>
      <c r="H59" s="1098"/>
      <c r="I59" s="1098"/>
      <c r="J59" s="992"/>
      <c r="K59" s="720"/>
      <c r="L59" s="720"/>
      <c r="M59" s="720"/>
      <c r="N59" s="720"/>
      <c r="O59" s="720"/>
    </row>
    <row r="60" spans="1:24" ht="30.75" customHeight="1">
      <c r="A60" s="992"/>
      <c r="B60" s="1073" t="s">
        <v>1415</v>
      </c>
      <c r="C60" s="1073"/>
      <c r="D60" s="1073"/>
      <c r="E60" s="1073"/>
      <c r="F60" s="1073"/>
      <c r="G60" s="1073"/>
      <c r="H60" s="1073"/>
      <c r="I60" s="1073"/>
      <c r="J60" s="720"/>
      <c r="K60" s="720"/>
      <c r="L60" s="720"/>
      <c r="M60" s="720"/>
      <c r="N60" s="720"/>
      <c r="O60" s="720"/>
    </row>
    <row r="61" spans="1:24" ht="15.75" customHeight="1">
      <c r="A61" s="992"/>
      <c r="B61" s="1221" t="s">
        <v>270</v>
      </c>
      <c r="C61" s="1221"/>
      <c r="D61" s="1221"/>
      <c r="E61" s="1221"/>
      <c r="F61" s="1221"/>
      <c r="G61" s="1221"/>
      <c r="H61" s="1221"/>
      <c r="I61" s="1221"/>
      <c r="J61" s="720"/>
      <c r="K61" s="720"/>
      <c r="L61" s="720"/>
      <c r="M61" s="720"/>
      <c r="N61" s="720"/>
      <c r="O61" s="720"/>
    </row>
    <row r="62" spans="1:24">
      <c r="A62" s="993" t="s">
        <v>266</v>
      </c>
      <c r="B62" s="1210" t="s">
        <v>324</v>
      </c>
      <c r="C62" s="1210"/>
      <c r="D62" s="1210"/>
      <c r="E62" s="1210"/>
      <c r="F62" s="1210"/>
      <c r="G62" s="1210"/>
      <c r="H62" s="1210"/>
      <c r="I62" s="1210"/>
      <c r="J62" s="720"/>
      <c r="K62" s="720"/>
      <c r="L62" s="720"/>
      <c r="M62" s="720"/>
      <c r="N62" s="720"/>
      <c r="O62" s="720"/>
    </row>
    <row r="63" spans="1:24">
      <c r="A63" s="993"/>
      <c r="B63" s="1210" t="s">
        <v>1417</v>
      </c>
      <c r="C63" s="1210"/>
      <c r="D63" s="1210"/>
      <c r="E63" s="1210"/>
      <c r="F63" s="1210"/>
      <c r="G63" s="1210"/>
      <c r="H63" s="1210"/>
      <c r="I63" s="1210"/>
      <c r="J63" s="1210"/>
      <c r="K63" s="1210"/>
      <c r="L63" s="1210"/>
      <c r="M63" s="1210"/>
      <c r="N63" s="1210"/>
      <c r="O63" s="1210"/>
    </row>
    <row r="64" spans="1:24">
      <c r="A64" s="993"/>
      <c r="B64" s="1210"/>
      <c r="C64" s="1210"/>
      <c r="D64" s="1210"/>
      <c r="E64" s="1210"/>
      <c r="F64" s="1210"/>
      <c r="G64" s="1210"/>
      <c r="H64" s="1210"/>
      <c r="I64" s="1210"/>
      <c r="J64" s="1210"/>
      <c r="K64" s="1210"/>
      <c r="L64" s="1210"/>
      <c r="M64" s="1210"/>
      <c r="N64" s="1210"/>
      <c r="O64" s="1210"/>
    </row>
    <row r="65" spans="1:24" ht="12.75" customHeight="1">
      <c r="A65" s="993"/>
      <c r="B65" s="1210" t="s">
        <v>1663</v>
      </c>
      <c r="C65" s="1210"/>
      <c r="D65" s="1210"/>
      <c r="E65" s="1210"/>
      <c r="F65" s="1210"/>
      <c r="G65" s="1210"/>
      <c r="H65" s="1210"/>
      <c r="I65" s="1210"/>
      <c r="J65" s="1210"/>
      <c r="K65" s="1210"/>
      <c r="L65" s="1210"/>
      <c r="M65" s="1210"/>
      <c r="N65" s="1210"/>
      <c r="O65" s="1210"/>
    </row>
    <row r="66" spans="1:24">
      <c r="A66" s="993"/>
      <c r="B66" s="1210"/>
      <c r="C66" s="1210"/>
      <c r="D66" s="1210"/>
      <c r="E66" s="1210"/>
      <c r="F66" s="1210"/>
      <c r="G66" s="1210"/>
      <c r="H66" s="1210"/>
      <c r="I66" s="1210"/>
      <c r="J66" s="1210"/>
      <c r="K66" s="1210"/>
      <c r="L66" s="1210"/>
      <c r="M66" s="1210"/>
      <c r="N66" s="1210"/>
      <c r="O66" s="1210"/>
    </row>
    <row r="67" spans="1:24">
      <c r="A67" s="993"/>
      <c r="B67" s="1210"/>
      <c r="C67" s="1210"/>
      <c r="D67" s="1210"/>
      <c r="E67" s="1210"/>
      <c r="F67" s="1210"/>
      <c r="G67" s="1210"/>
      <c r="H67" s="1210"/>
      <c r="I67" s="1210"/>
      <c r="J67" s="1210"/>
      <c r="K67" s="1210"/>
      <c r="L67" s="1210"/>
      <c r="M67" s="1210"/>
      <c r="N67" s="1210"/>
      <c r="O67" s="1210"/>
    </row>
    <row r="68" spans="1:24">
      <c r="A68" s="993"/>
      <c r="B68" s="1210"/>
      <c r="C68" s="1210"/>
      <c r="D68" s="1210"/>
      <c r="E68" s="1210"/>
      <c r="F68" s="1210"/>
      <c r="G68" s="1210"/>
      <c r="H68" s="1210"/>
      <c r="I68" s="1210"/>
      <c r="J68" s="1210"/>
      <c r="K68" s="1210"/>
      <c r="L68" s="1210"/>
      <c r="M68" s="1210"/>
      <c r="N68" s="1210"/>
      <c r="O68" s="1210"/>
    </row>
    <row r="69" spans="1:24">
      <c r="A69" s="993"/>
      <c r="B69" s="1210"/>
      <c r="C69" s="1210"/>
      <c r="D69" s="1210"/>
      <c r="E69" s="1210"/>
      <c r="F69" s="1210"/>
      <c r="G69" s="1210"/>
      <c r="H69" s="1210"/>
      <c r="I69" s="1210"/>
      <c r="J69" s="1210"/>
      <c r="K69" s="1210"/>
      <c r="L69" s="1210"/>
      <c r="M69" s="1210"/>
      <c r="N69" s="1210"/>
      <c r="O69" s="1210"/>
    </row>
    <row r="70" spans="1:24">
      <c r="A70" s="993"/>
      <c r="B70" s="1210"/>
      <c r="C70" s="1210"/>
      <c r="D70" s="1210"/>
      <c r="E70" s="1210"/>
      <c r="F70" s="1210"/>
      <c r="G70" s="1210"/>
      <c r="H70" s="1210"/>
      <c r="I70" s="1210"/>
      <c r="J70" s="1210"/>
      <c r="K70" s="1210"/>
      <c r="L70" s="1210"/>
      <c r="M70" s="1210"/>
      <c r="N70" s="1210"/>
      <c r="O70" s="1210"/>
    </row>
    <row r="71" spans="1:24">
      <c r="A71" s="993"/>
      <c r="B71" s="1210"/>
      <c r="C71" s="1210"/>
      <c r="D71" s="1210"/>
      <c r="E71" s="1210"/>
      <c r="F71" s="1210"/>
      <c r="G71" s="1210"/>
      <c r="H71" s="1210"/>
      <c r="I71" s="1210"/>
      <c r="J71" s="1210"/>
      <c r="K71" s="1210"/>
      <c r="L71" s="1210"/>
      <c r="M71" s="1210"/>
      <c r="N71" s="1210"/>
      <c r="O71" s="1210"/>
    </row>
    <row r="72" spans="1:24">
      <c r="A72" s="993"/>
      <c r="B72" s="1210"/>
      <c r="C72" s="1210"/>
      <c r="D72" s="1210"/>
      <c r="E72" s="1210"/>
      <c r="F72" s="1210"/>
      <c r="G72" s="1210"/>
      <c r="H72" s="1210"/>
      <c r="I72" s="1210"/>
      <c r="J72" s="1210"/>
      <c r="K72" s="1210"/>
      <c r="L72" s="1210"/>
      <c r="M72" s="1210"/>
      <c r="N72" s="1210"/>
      <c r="O72" s="1210"/>
    </row>
    <row r="73" spans="1:24">
      <c r="A73" s="993"/>
      <c r="B73" s="1210"/>
      <c r="C73" s="1210"/>
      <c r="D73" s="1210"/>
      <c r="E73" s="1210"/>
      <c r="F73" s="1210"/>
      <c r="G73" s="1210"/>
      <c r="H73" s="1210"/>
      <c r="I73" s="1210"/>
      <c r="J73" s="1210"/>
      <c r="K73" s="1210"/>
      <c r="L73" s="1210"/>
      <c r="M73" s="1210"/>
      <c r="N73" s="1210"/>
      <c r="O73" s="1210"/>
    </row>
    <row r="74" spans="1:24">
      <c r="A74" s="993"/>
      <c r="B74" s="1215" t="s">
        <v>1637</v>
      </c>
      <c r="C74" s="1215"/>
      <c r="D74" s="1215"/>
      <c r="E74" s="1098" t="s">
        <v>1443</v>
      </c>
      <c r="F74" s="1098"/>
      <c r="G74" s="1098"/>
      <c r="H74" s="1098"/>
      <c r="I74" s="1098"/>
      <c r="J74" s="1098"/>
      <c r="K74" s="1098"/>
      <c r="L74" s="956"/>
      <c r="M74" s="1003" t="s">
        <v>1446</v>
      </c>
      <c r="N74" s="956"/>
      <c r="O74" s="956"/>
    </row>
    <row r="75" spans="1:24">
      <c r="A75" s="993"/>
      <c r="B75" s="1239" t="s">
        <v>1636</v>
      </c>
      <c r="C75" s="1239"/>
      <c r="D75" s="1239"/>
      <c r="E75" s="1099" t="s">
        <v>1449</v>
      </c>
      <c r="F75" s="1099"/>
      <c r="G75" s="1099"/>
      <c r="H75" s="1099"/>
      <c r="I75" s="1099"/>
      <c r="J75" s="1099"/>
      <c r="K75" s="1099"/>
      <c r="L75" s="1099"/>
      <c r="M75" s="1099"/>
      <c r="N75" s="1099"/>
      <c r="O75" s="1099"/>
    </row>
    <row r="76" spans="1:24" s="679" customFormat="1">
      <c r="A76" s="595"/>
      <c r="E76" s="680"/>
    </row>
    <row r="77" spans="1:24">
      <c r="A77" s="678" t="s">
        <v>63</v>
      </c>
      <c r="E77" s="589"/>
      <c r="G77" s="632"/>
      <c r="H77" s="1216" t="s">
        <v>987</v>
      </c>
      <c r="I77" s="1216"/>
      <c r="J77" s="1216"/>
      <c r="K77" s="1216"/>
      <c r="M77" s="677" t="s">
        <v>749</v>
      </c>
      <c r="O77" s="676" t="s">
        <v>750</v>
      </c>
      <c r="Q77" s="1216" t="s">
        <v>987</v>
      </c>
      <c r="R77" s="1216"/>
      <c r="S77" s="1216"/>
      <c r="T77" s="1216"/>
      <c r="V77" s="677" t="s">
        <v>749</v>
      </c>
      <c r="X77" s="676" t="s">
        <v>750</v>
      </c>
    </row>
    <row r="78" spans="1:24" ht="24">
      <c r="A78" s="686">
        <f>A49+1</f>
        <v>1</v>
      </c>
      <c r="B78" s="1191" t="s">
        <v>271</v>
      </c>
      <c r="C78" s="1192"/>
      <c r="D78" s="1192"/>
      <c r="E78" s="1192"/>
      <c r="F78" s="1192"/>
      <c r="G78" s="674"/>
      <c r="H78" s="672" t="s">
        <v>844</v>
      </c>
      <c r="I78" s="673" t="s">
        <v>846</v>
      </c>
      <c r="J78" s="672" t="s">
        <v>847</v>
      </c>
      <c r="K78" s="670" t="s">
        <v>764</v>
      </c>
      <c r="L78" s="671"/>
      <c r="M78" s="670" t="s">
        <v>762</v>
      </c>
      <c r="O78" s="670" t="s">
        <v>763</v>
      </c>
      <c r="Q78" s="672" t="s">
        <v>844</v>
      </c>
      <c r="R78" s="672" t="s">
        <v>846</v>
      </c>
      <c r="S78" s="672" t="s">
        <v>847</v>
      </c>
      <c r="T78" s="670" t="s">
        <v>764</v>
      </c>
      <c r="V78" s="670" t="s">
        <v>762</v>
      </c>
      <c r="W78" s="671"/>
      <c r="X78" s="670" t="s">
        <v>763</v>
      </c>
    </row>
    <row r="79" spans="1:24" ht="24">
      <c r="A79" s="595"/>
      <c r="B79" s="1208" t="s">
        <v>272</v>
      </c>
      <c r="C79" s="1209"/>
      <c r="D79" s="666" t="s">
        <v>273</v>
      </c>
      <c r="E79" s="1208" t="s">
        <v>201</v>
      </c>
      <c r="F79" s="1209"/>
      <c r="G79" s="667" t="s">
        <v>202</v>
      </c>
      <c r="H79" s="666" t="s">
        <v>203</v>
      </c>
      <c r="I79" s="665" t="s">
        <v>899</v>
      </c>
      <c r="J79" s="665" t="s">
        <v>899</v>
      </c>
      <c r="K79" s="665" t="s">
        <v>899</v>
      </c>
      <c r="M79" s="665" t="s">
        <v>899</v>
      </c>
      <c r="O79" s="665" t="s">
        <v>899</v>
      </c>
      <c r="Q79" s="666" t="s">
        <v>204</v>
      </c>
      <c r="R79" s="665" t="s">
        <v>767</v>
      </c>
      <c r="S79" s="665" t="s">
        <v>767</v>
      </c>
      <c r="T79" s="665" t="s">
        <v>767</v>
      </c>
      <c r="V79" s="665" t="s">
        <v>767</v>
      </c>
      <c r="X79" s="665" t="s">
        <v>767</v>
      </c>
    </row>
    <row r="80" spans="1:24" ht="12.75" customHeight="1">
      <c r="A80" s="595"/>
      <c r="B80" s="1201" t="s">
        <v>807</v>
      </c>
      <c r="C80" s="1202"/>
      <c r="D80" s="657"/>
      <c r="E80" s="1193" t="s">
        <v>274</v>
      </c>
      <c r="F80" s="1193"/>
      <c r="G80" s="656" t="s">
        <v>202</v>
      </c>
      <c r="H80" s="655">
        <v>0.26461000000000001</v>
      </c>
      <c r="I80" s="655">
        <v>2.4000000000000001E-4</v>
      </c>
      <c r="J80" s="655">
        <v>1.0499999999999999E-3</v>
      </c>
      <c r="K80" s="655">
        <v>0.26590000000000003</v>
      </c>
      <c r="M80" s="655">
        <v>5.3240000000000003E-2</v>
      </c>
      <c r="O80" s="655">
        <v>0.31913000000000002</v>
      </c>
      <c r="Q80" s="654" t="str">
        <f t="shared" ref="Q80:Q87" si="6">IF(ISBLANK(D80),"",D80*H80)</f>
        <v/>
      </c>
      <c r="R80" s="654" t="str">
        <f t="shared" ref="R80:T87" si="7">IF(ISBLANK($D80),"",$D80*I80)</f>
        <v/>
      </c>
      <c r="S80" s="654" t="str">
        <f t="shared" si="7"/>
        <v/>
      </c>
      <c r="T80" s="654" t="str">
        <f t="shared" si="7"/>
        <v/>
      </c>
      <c r="V80" s="654" t="str">
        <f t="shared" ref="V80:V87" si="8">IF(ISBLANK($D80),"",$D80*M80)</f>
        <v/>
      </c>
      <c r="X80" s="654" t="str">
        <f t="shared" ref="X80:X87" si="9">IF(ISBLANK($D80),"",$D80*O80)</f>
        <v/>
      </c>
    </row>
    <row r="81" spans="1:24">
      <c r="A81" s="595"/>
      <c r="B81" s="1203"/>
      <c r="C81" s="1204"/>
      <c r="D81" s="657"/>
      <c r="E81" s="1193" t="s">
        <v>275</v>
      </c>
      <c r="F81" s="1193"/>
      <c r="G81" s="656" t="s">
        <v>202</v>
      </c>
      <c r="H81" s="655">
        <v>0.16442000000000001</v>
      </c>
      <c r="I81" s="655">
        <v>1.4999999999999999E-4</v>
      </c>
      <c r="J81" s="655">
        <v>6.4999999999999997E-4</v>
      </c>
      <c r="K81" s="655">
        <v>0.16522000000000001</v>
      </c>
      <c r="M81" s="655">
        <v>3.3079999999999998E-2</v>
      </c>
      <c r="O81" s="655">
        <v>0.1983</v>
      </c>
      <c r="Q81" s="654" t="str">
        <f t="shared" si="6"/>
        <v/>
      </c>
      <c r="R81" s="654" t="str">
        <f t="shared" si="7"/>
        <v/>
      </c>
      <c r="S81" s="654" t="str">
        <f t="shared" si="7"/>
        <v/>
      </c>
      <c r="T81" s="654" t="str">
        <f t="shared" si="7"/>
        <v/>
      </c>
      <c r="V81" s="654" t="str">
        <f t="shared" si="8"/>
        <v/>
      </c>
      <c r="X81" s="654" t="str">
        <f t="shared" si="9"/>
        <v/>
      </c>
    </row>
    <row r="82" spans="1:24" ht="12.75" customHeight="1">
      <c r="A82" s="595"/>
      <c r="B82" s="1201" t="s">
        <v>804</v>
      </c>
      <c r="C82" s="1202"/>
      <c r="D82" s="657"/>
      <c r="E82" s="1193" t="s">
        <v>274</v>
      </c>
      <c r="F82" s="1193"/>
      <c r="G82" s="656" t="s">
        <v>202</v>
      </c>
      <c r="H82" s="655">
        <v>0.33289000000000002</v>
      </c>
      <c r="I82" s="655">
        <v>2.4000000000000001E-4</v>
      </c>
      <c r="J82" s="655">
        <v>1.0499999999999999E-3</v>
      </c>
      <c r="K82" s="655">
        <v>0.33417999999999998</v>
      </c>
      <c r="M82" s="655">
        <v>6.6979999999999998E-2</v>
      </c>
      <c r="O82" s="655">
        <v>0.40116000000000002</v>
      </c>
      <c r="Q82" s="654" t="str">
        <f t="shared" si="6"/>
        <v/>
      </c>
      <c r="R82" s="654" t="str">
        <f t="shared" si="7"/>
        <v/>
      </c>
      <c r="S82" s="654" t="str">
        <f t="shared" si="7"/>
        <v/>
      </c>
      <c r="T82" s="654" t="str">
        <f t="shared" si="7"/>
        <v/>
      </c>
      <c r="V82" s="654" t="str">
        <f t="shared" si="8"/>
        <v/>
      </c>
      <c r="X82" s="654" t="str">
        <f t="shared" si="9"/>
        <v/>
      </c>
    </row>
    <row r="83" spans="1:24">
      <c r="A83" s="595"/>
      <c r="B83" s="1222"/>
      <c r="C83" s="1223"/>
      <c r="D83" s="657"/>
      <c r="E83" s="1193" t="s">
        <v>275</v>
      </c>
      <c r="F83" s="1193"/>
      <c r="G83" s="656" t="s">
        <v>202</v>
      </c>
      <c r="H83" s="655">
        <v>0.20685000000000001</v>
      </c>
      <c r="I83" s="655">
        <v>1.4999999999999999E-4</v>
      </c>
      <c r="J83" s="655">
        <v>6.4999999999999997E-4</v>
      </c>
      <c r="K83" s="655">
        <v>0.20765</v>
      </c>
      <c r="M83" s="655">
        <v>4.1619999999999997E-2</v>
      </c>
      <c r="O83" s="655">
        <v>0.24926999999999999</v>
      </c>
      <c r="Q83" s="654" t="str">
        <f t="shared" si="6"/>
        <v/>
      </c>
      <c r="R83" s="654" t="str">
        <f t="shared" si="7"/>
        <v/>
      </c>
      <c r="S83" s="654" t="str">
        <f t="shared" si="7"/>
        <v/>
      </c>
      <c r="T83" s="654" t="str">
        <f t="shared" si="7"/>
        <v/>
      </c>
      <c r="V83" s="654" t="str">
        <f t="shared" si="8"/>
        <v/>
      </c>
      <c r="X83" s="654" t="str">
        <f t="shared" si="9"/>
        <v/>
      </c>
    </row>
    <row r="84" spans="1:24" ht="12.75" customHeight="1">
      <c r="A84" s="595"/>
      <c r="B84" s="1201" t="s">
        <v>805</v>
      </c>
      <c r="C84" s="1202"/>
      <c r="D84" s="657"/>
      <c r="E84" s="1193" t="s">
        <v>274</v>
      </c>
      <c r="F84" s="1193"/>
      <c r="G84" s="656" t="s">
        <v>202</v>
      </c>
      <c r="H84" s="655">
        <v>0.47820000000000001</v>
      </c>
      <c r="I84" s="655">
        <v>2.4000000000000001E-4</v>
      </c>
      <c r="J84" s="655">
        <v>1.0499999999999999E-3</v>
      </c>
      <c r="K84" s="655">
        <v>0.47949000000000003</v>
      </c>
      <c r="M84" s="655">
        <v>9.622E-2</v>
      </c>
      <c r="O84" s="655">
        <v>0.57571000000000006</v>
      </c>
      <c r="Q84" s="654" t="str">
        <f t="shared" si="6"/>
        <v/>
      </c>
      <c r="R84" s="654" t="str">
        <f t="shared" si="7"/>
        <v/>
      </c>
      <c r="S84" s="654" t="str">
        <f t="shared" si="7"/>
        <v/>
      </c>
      <c r="T84" s="654" t="str">
        <f t="shared" si="7"/>
        <v/>
      </c>
      <c r="V84" s="654" t="str">
        <f t="shared" si="8"/>
        <v/>
      </c>
      <c r="X84" s="654" t="str">
        <f t="shared" si="9"/>
        <v/>
      </c>
    </row>
    <row r="85" spans="1:24">
      <c r="A85" s="595"/>
      <c r="B85" s="1203"/>
      <c r="C85" s="1204"/>
      <c r="D85" s="657"/>
      <c r="E85" s="1193" t="s">
        <v>275</v>
      </c>
      <c r="F85" s="1193"/>
      <c r="G85" s="656" t="s">
        <v>202</v>
      </c>
      <c r="H85" s="655">
        <v>0.29714000000000002</v>
      </c>
      <c r="I85" s="655">
        <v>1.4999999999999999E-4</v>
      </c>
      <c r="J85" s="655">
        <v>6.4999999999999997E-4</v>
      </c>
      <c r="K85" s="655">
        <v>0.29793999999999998</v>
      </c>
      <c r="M85" s="655">
        <v>5.9790000000000003E-2</v>
      </c>
      <c r="O85" s="655">
        <v>0.35772999999999999</v>
      </c>
      <c r="Q85" s="654" t="str">
        <f t="shared" si="6"/>
        <v/>
      </c>
      <c r="R85" s="654" t="str">
        <f t="shared" si="7"/>
        <v/>
      </c>
      <c r="S85" s="654" t="str">
        <f t="shared" si="7"/>
        <v/>
      </c>
      <c r="T85" s="654" t="str">
        <f t="shared" si="7"/>
        <v/>
      </c>
      <c r="V85" s="654" t="str">
        <f t="shared" si="8"/>
        <v/>
      </c>
      <c r="X85" s="654" t="str">
        <f t="shared" si="9"/>
        <v/>
      </c>
    </row>
    <row r="86" spans="1:24">
      <c r="A86" s="595"/>
      <c r="B86" s="1201" t="s">
        <v>276</v>
      </c>
      <c r="C86" s="1202"/>
      <c r="D86" s="657"/>
      <c r="E86" s="1193" t="s">
        <v>274</v>
      </c>
      <c r="F86" s="1193"/>
      <c r="G86" s="656" t="s">
        <v>202</v>
      </c>
      <c r="H86" s="655">
        <v>0.32361000000000001</v>
      </c>
      <c r="I86" s="655">
        <v>2.4000000000000001E-4</v>
      </c>
      <c r="J86" s="655">
        <v>1.0499999999999999E-3</v>
      </c>
      <c r="K86" s="655">
        <v>0.32489000000000001</v>
      </c>
      <c r="M86" s="655">
        <v>6.5110000000000001E-2</v>
      </c>
      <c r="O86" s="655">
        <v>0.39001000000000002</v>
      </c>
      <c r="Q86" s="654" t="str">
        <f t="shared" si="6"/>
        <v/>
      </c>
      <c r="R86" s="654" t="str">
        <f t="shared" si="7"/>
        <v/>
      </c>
      <c r="S86" s="654" t="str">
        <f t="shared" si="7"/>
        <v/>
      </c>
      <c r="T86" s="654" t="str">
        <f t="shared" si="7"/>
        <v/>
      </c>
      <c r="V86" s="654" t="str">
        <f t="shared" si="8"/>
        <v/>
      </c>
      <c r="X86" s="654" t="str">
        <f t="shared" si="9"/>
        <v/>
      </c>
    </row>
    <row r="87" spans="1:24">
      <c r="A87" s="595"/>
      <c r="B87" s="1203"/>
      <c r="C87" s="1204"/>
      <c r="D87" s="657"/>
      <c r="E87" s="1193" t="s">
        <v>275</v>
      </c>
      <c r="F87" s="1193"/>
      <c r="G87" s="656" t="s">
        <v>202</v>
      </c>
      <c r="H87" s="655">
        <v>0.20108000000000001</v>
      </c>
      <c r="I87" s="655">
        <v>1.4999999999999999E-4</v>
      </c>
      <c r="J87" s="655">
        <v>6.4999999999999997E-4</v>
      </c>
      <c r="K87" s="655">
        <v>0.20188</v>
      </c>
      <c r="M87" s="655">
        <v>4.0460000000000003E-2</v>
      </c>
      <c r="O87" s="655">
        <v>0.24234</v>
      </c>
      <c r="Q87" s="654" t="str">
        <f t="shared" si="6"/>
        <v/>
      </c>
      <c r="R87" s="654" t="str">
        <f t="shared" si="7"/>
        <v/>
      </c>
      <c r="S87" s="654" t="str">
        <f t="shared" si="7"/>
        <v/>
      </c>
      <c r="T87" s="654" t="str">
        <f t="shared" si="7"/>
        <v/>
      </c>
      <c r="V87" s="654" t="str">
        <f t="shared" si="8"/>
        <v/>
      </c>
      <c r="X87" s="654" t="str">
        <f t="shared" si="9"/>
        <v/>
      </c>
    </row>
    <row r="88" spans="1:24">
      <c r="A88" s="595"/>
      <c r="B88" s="1206" t="s">
        <v>280</v>
      </c>
      <c r="C88" s="1207"/>
      <c r="D88" s="690"/>
      <c r="E88" s="1196"/>
      <c r="F88" s="1196"/>
      <c r="G88" s="691"/>
      <c r="H88" s="690"/>
      <c r="I88" s="690"/>
      <c r="J88" s="690"/>
      <c r="K88" s="690"/>
      <c r="M88" s="690"/>
      <c r="O88" s="690"/>
      <c r="Q88" s="689">
        <f>SUM(Q80:Q87)</f>
        <v>0</v>
      </c>
      <c r="R88" s="689">
        <f>SUM(R80:R87)</f>
        <v>0</v>
      </c>
      <c r="S88" s="689">
        <f>SUM(S80:S87)</f>
        <v>0</v>
      </c>
      <c r="T88" s="689">
        <f>SUM(T80:T87)</f>
        <v>0</v>
      </c>
      <c r="V88" s="689">
        <f>SUM(V80:V87)</f>
        <v>0</v>
      </c>
      <c r="X88" s="689">
        <f>SUM(X80:X87)</f>
        <v>0</v>
      </c>
    </row>
    <row r="89" spans="1:24" s="679" customFormat="1">
      <c r="A89" s="595"/>
      <c r="G89" s="680"/>
    </row>
    <row r="90" spans="1:24">
      <c r="A90" s="678" t="s">
        <v>64</v>
      </c>
      <c r="B90" s="633"/>
      <c r="C90" s="633"/>
      <c r="E90" s="633"/>
      <c r="G90" s="632"/>
      <c r="H90" s="1216" t="s">
        <v>987</v>
      </c>
      <c r="I90" s="1216"/>
      <c r="J90" s="1216"/>
      <c r="K90" s="1216"/>
      <c r="M90" s="677" t="s">
        <v>749</v>
      </c>
      <c r="O90" s="676" t="s">
        <v>750</v>
      </c>
      <c r="Q90" s="1216" t="s">
        <v>987</v>
      </c>
      <c r="R90" s="1216"/>
      <c r="S90" s="1216"/>
      <c r="T90" s="1216"/>
      <c r="V90" s="677" t="s">
        <v>749</v>
      </c>
      <c r="X90" s="676" t="s">
        <v>750</v>
      </c>
    </row>
    <row r="91" spans="1:24" ht="24">
      <c r="A91" s="686">
        <f>A78</f>
        <v>1</v>
      </c>
      <c r="B91" s="1191" t="s">
        <v>277</v>
      </c>
      <c r="C91" s="1192"/>
      <c r="D91" s="1192"/>
      <c r="E91" s="1192"/>
      <c r="F91" s="1192"/>
      <c r="G91" s="674"/>
      <c r="H91" s="672" t="s">
        <v>844</v>
      </c>
      <c r="I91" s="673" t="s">
        <v>846</v>
      </c>
      <c r="J91" s="672" t="s">
        <v>847</v>
      </c>
      <c r="K91" s="670" t="s">
        <v>764</v>
      </c>
      <c r="L91" s="671"/>
      <c r="M91" s="670" t="s">
        <v>762</v>
      </c>
      <c r="O91" s="670" t="s">
        <v>763</v>
      </c>
      <c r="Q91" s="672" t="s">
        <v>844</v>
      </c>
      <c r="R91" s="672" t="s">
        <v>846</v>
      </c>
      <c r="S91" s="672" t="s">
        <v>847</v>
      </c>
      <c r="T91" s="670" t="s">
        <v>764</v>
      </c>
      <c r="V91" s="670" t="s">
        <v>762</v>
      </c>
      <c r="W91" s="671"/>
      <c r="X91" s="670" t="s">
        <v>763</v>
      </c>
    </row>
    <row r="92" spans="1:24" ht="24">
      <c r="A92" s="595"/>
      <c r="B92" s="1208" t="s">
        <v>272</v>
      </c>
      <c r="C92" s="1209"/>
      <c r="D92" s="666" t="s">
        <v>273</v>
      </c>
      <c r="E92" s="1208" t="s">
        <v>201</v>
      </c>
      <c r="F92" s="1209"/>
      <c r="G92" s="667" t="s">
        <v>202</v>
      </c>
      <c r="H92" s="666" t="s">
        <v>203</v>
      </c>
      <c r="I92" s="665" t="s">
        <v>899</v>
      </c>
      <c r="J92" s="665" t="s">
        <v>899</v>
      </c>
      <c r="K92" s="665" t="s">
        <v>899</v>
      </c>
      <c r="M92" s="665" t="s">
        <v>899</v>
      </c>
      <c r="O92" s="665" t="s">
        <v>899</v>
      </c>
      <c r="Q92" s="666" t="s">
        <v>204</v>
      </c>
      <c r="R92" s="665" t="s">
        <v>767</v>
      </c>
      <c r="S92" s="665" t="s">
        <v>767</v>
      </c>
      <c r="T92" s="665" t="s">
        <v>767</v>
      </c>
      <c r="V92" s="665" t="s">
        <v>767</v>
      </c>
      <c r="X92" s="665" t="s">
        <v>767</v>
      </c>
    </row>
    <row r="93" spans="1:24" ht="12.75" customHeight="1">
      <c r="A93" s="595"/>
      <c r="B93" s="1201" t="s">
        <v>808</v>
      </c>
      <c r="C93" s="1202"/>
      <c r="D93" s="657"/>
      <c r="E93" s="1193" t="s">
        <v>274</v>
      </c>
      <c r="F93" s="1193"/>
      <c r="G93" s="656" t="s">
        <v>202</v>
      </c>
      <c r="H93" s="655">
        <v>0.22716</v>
      </c>
      <c r="I93" s="655">
        <v>8.0000000000000007E-5</v>
      </c>
      <c r="J93" s="655">
        <v>2.8500000000000001E-3</v>
      </c>
      <c r="K93" s="655">
        <v>0.23008999999999999</v>
      </c>
      <c r="M93" s="655">
        <v>4.5710000000000001E-2</v>
      </c>
      <c r="O93" s="655">
        <v>0.27578999999999998</v>
      </c>
      <c r="Q93" s="654" t="str">
        <f t="shared" ref="Q93:Q100" si="10">IF(ISBLANK(D93),"",D93*H93)</f>
        <v/>
      </c>
      <c r="R93" s="654" t="str">
        <f t="shared" ref="R93:T100" si="11">IF(ISBLANK($D93),"",$D93*I93)</f>
        <v/>
      </c>
      <c r="S93" s="654" t="str">
        <f t="shared" si="11"/>
        <v/>
      </c>
      <c r="T93" s="654" t="str">
        <f t="shared" si="11"/>
        <v/>
      </c>
      <c r="V93" s="654" t="str">
        <f t="shared" ref="V93:V100" si="12">IF(ISBLANK($D93),"",$D93*M93)</f>
        <v/>
      </c>
      <c r="X93" s="654" t="str">
        <f t="shared" ref="X93:X100" si="13">IF(ISBLANK($D93),"",$D93*O93)</f>
        <v/>
      </c>
    </row>
    <row r="94" spans="1:24">
      <c r="A94" s="595"/>
      <c r="B94" s="1203"/>
      <c r="C94" s="1204"/>
      <c r="D94" s="657"/>
      <c r="E94" s="1193" t="s">
        <v>275</v>
      </c>
      <c r="F94" s="1193"/>
      <c r="G94" s="656" t="s">
        <v>202</v>
      </c>
      <c r="H94" s="655">
        <v>0.14115</v>
      </c>
      <c r="I94" s="655">
        <v>5.0000000000000002E-5</v>
      </c>
      <c r="J94" s="655">
        <v>1.7700000000000001E-3</v>
      </c>
      <c r="K94" s="655">
        <v>0.14297000000000001</v>
      </c>
      <c r="M94" s="655">
        <v>2.8400000000000002E-2</v>
      </c>
      <c r="O94" s="655">
        <v>0.17137000000000002</v>
      </c>
      <c r="Q94" s="654" t="str">
        <f t="shared" si="10"/>
        <v/>
      </c>
      <c r="R94" s="654" t="str">
        <f t="shared" si="11"/>
        <v/>
      </c>
      <c r="S94" s="654" t="str">
        <f t="shared" si="11"/>
        <v/>
      </c>
      <c r="T94" s="654" t="str">
        <f t="shared" si="11"/>
        <v/>
      </c>
      <c r="V94" s="654" t="str">
        <f t="shared" si="12"/>
        <v/>
      </c>
      <c r="X94" s="654" t="str">
        <f t="shared" si="13"/>
        <v/>
      </c>
    </row>
    <row r="95" spans="1:24" ht="12.75" customHeight="1">
      <c r="A95" s="595"/>
      <c r="B95" s="1201" t="s">
        <v>806</v>
      </c>
      <c r="C95" s="1202"/>
      <c r="D95" s="657"/>
      <c r="E95" s="1193" t="s">
        <v>274</v>
      </c>
      <c r="F95" s="1193"/>
      <c r="G95" s="656" t="s">
        <v>202</v>
      </c>
      <c r="H95" s="655">
        <v>0.28281000000000001</v>
      </c>
      <c r="I95" s="655">
        <v>8.0000000000000007E-5</v>
      </c>
      <c r="J95" s="655">
        <v>2.8500000000000001E-3</v>
      </c>
      <c r="K95" s="655">
        <v>0.28573999999999999</v>
      </c>
      <c r="M95" s="655">
        <v>5.6910000000000002E-2</v>
      </c>
      <c r="O95" s="655">
        <v>0.34265000000000001</v>
      </c>
      <c r="Q95" s="654" t="str">
        <f t="shared" si="10"/>
        <v/>
      </c>
      <c r="R95" s="654" t="str">
        <f t="shared" si="11"/>
        <v/>
      </c>
      <c r="S95" s="654" t="str">
        <f t="shared" si="11"/>
        <v/>
      </c>
      <c r="T95" s="654" t="str">
        <f t="shared" si="11"/>
        <v/>
      </c>
      <c r="V95" s="654" t="str">
        <f t="shared" si="12"/>
        <v/>
      </c>
      <c r="X95" s="654" t="str">
        <f t="shared" si="13"/>
        <v/>
      </c>
    </row>
    <row r="96" spans="1:24">
      <c r="A96" s="595"/>
      <c r="B96" s="1203"/>
      <c r="C96" s="1204"/>
      <c r="D96" s="657"/>
      <c r="E96" s="1193" t="s">
        <v>275</v>
      </c>
      <c r="F96" s="1193"/>
      <c r="G96" s="656" t="s">
        <v>202</v>
      </c>
      <c r="H96" s="655">
        <v>0.17573</v>
      </c>
      <c r="I96" s="655">
        <v>5.0000000000000002E-5</v>
      </c>
      <c r="J96" s="655">
        <v>1.7700000000000001E-3</v>
      </c>
      <c r="K96" s="655">
        <v>0.17755000000000001</v>
      </c>
      <c r="M96" s="655">
        <v>3.5360000000000003E-2</v>
      </c>
      <c r="O96" s="655">
        <v>0.21291000000000002</v>
      </c>
      <c r="Q96" s="654" t="str">
        <f t="shared" si="10"/>
        <v/>
      </c>
      <c r="R96" s="654" t="str">
        <f t="shared" si="11"/>
        <v/>
      </c>
      <c r="S96" s="654" t="str">
        <f t="shared" si="11"/>
        <v/>
      </c>
      <c r="T96" s="654" t="str">
        <f t="shared" si="11"/>
        <v/>
      </c>
      <c r="V96" s="654" t="str">
        <f t="shared" si="12"/>
        <v/>
      </c>
      <c r="X96" s="654" t="str">
        <f t="shared" si="13"/>
        <v/>
      </c>
    </row>
    <row r="97" spans="1:24" ht="12.75" customHeight="1">
      <c r="A97" s="595"/>
      <c r="B97" s="1201" t="s">
        <v>278</v>
      </c>
      <c r="C97" s="1202"/>
      <c r="D97" s="657"/>
      <c r="E97" s="1193" t="s">
        <v>274</v>
      </c>
      <c r="F97" s="1193"/>
      <c r="G97" s="656" t="s">
        <v>202</v>
      </c>
      <c r="H97" s="655">
        <v>0.37628</v>
      </c>
      <c r="I97" s="655">
        <v>8.0000000000000007E-5</v>
      </c>
      <c r="J97" s="655">
        <v>2.8500000000000001E-3</v>
      </c>
      <c r="K97" s="655">
        <v>0.37920999999999999</v>
      </c>
      <c r="M97" s="655">
        <v>7.5700000000000003E-2</v>
      </c>
      <c r="O97" s="655">
        <v>0.45490999999999998</v>
      </c>
      <c r="Q97" s="654" t="str">
        <f t="shared" si="10"/>
        <v/>
      </c>
      <c r="R97" s="654" t="str">
        <f t="shared" si="11"/>
        <v/>
      </c>
      <c r="S97" s="654" t="str">
        <f t="shared" si="11"/>
        <v/>
      </c>
      <c r="T97" s="654" t="str">
        <f t="shared" si="11"/>
        <v/>
      </c>
      <c r="V97" s="654" t="str">
        <f t="shared" si="12"/>
        <v/>
      </c>
      <c r="X97" s="654" t="str">
        <f t="shared" si="13"/>
        <v/>
      </c>
    </row>
    <row r="98" spans="1:24">
      <c r="A98" s="595"/>
      <c r="B98" s="1203"/>
      <c r="C98" s="1204"/>
      <c r="D98" s="657"/>
      <c r="E98" s="1193" t="s">
        <v>275</v>
      </c>
      <c r="F98" s="1193"/>
      <c r="G98" s="656" t="s">
        <v>202</v>
      </c>
      <c r="H98" s="655">
        <v>0.23380999999999999</v>
      </c>
      <c r="I98" s="655">
        <v>5.0000000000000002E-5</v>
      </c>
      <c r="J98" s="655">
        <v>1.7700000000000001E-3</v>
      </c>
      <c r="K98" s="655">
        <v>0.23563000000000001</v>
      </c>
      <c r="M98" s="655">
        <v>4.7039999999999998E-2</v>
      </c>
      <c r="O98" s="655">
        <v>0.28266999999999998</v>
      </c>
      <c r="Q98" s="654" t="str">
        <f t="shared" si="10"/>
        <v/>
      </c>
      <c r="R98" s="654" t="str">
        <f t="shared" si="11"/>
        <v/>
      </c>
      <c r="S98" s="654" t="str">
        <f t="shared" si="11"/>
        <v/>
      </c>
      <c r="T98" s="654" t="str">
        <f t="shared" si="11"/>
        <v/>
      </c>
      <c r="V98" s="654" t="str">
        <f t="shared" si="12"/>
        <v/>
      </c>
      <c r="X98" s="654" t="str">
        <f t="shared" si="13"/>
        <v/>
      </c>
    </row>
    <row r="99" spans="1:24">
      <c r="A99" s="595"/>
      <c r="B99" s="1201" t="s">
        <v>279</v>
      </c>
      <c r="C99" s="1202"/>
      <c r="D99" s="657"/>
      <c r="E99" s="1193" t="s">
        <v>274</v>
      </c>
      <c r="F99" s="1193"/>
      <c r="G99" s="656" t="s">
        <v>202</v>
      </c>
      <c r="H99" s="655">
        <v>0.29804999999999998</v>
      </c>
      <c r="I99" s="655">
        <v>8.0000000000000007E-5</v>
      </c>
      <c r="J99" s="655">
        <v>2.8500000000000001E-3</v>
      </c>
      <c r="K99" s="655">
        <v>0.30098000000000003</v>
      </c>
      <c r="M99" s="655">
        <v>5.9959999999999999E-2</v>
      </c>
      <c r="O99" s="655">
        <v>0.36093999999999998</v>
      </c>
      <c r="Q99" s="654" t="str">
        <f t="shared" si="10"/>
        <v/>
      </c>
      <c r="R99" s="654" t="str">
        <f t="shared" si="11"/>
        <v/>
      </c>
      <c r="S99" s="654" t="str">
        <f t="shared" si="11"/>
        <v/>
      </c>
      <c r="T99" s="654" t="str">
        <f t="shared" si="11"/>
        <v/>
      </c>
      <c r="V99" s="654" t="str">
        <f t="shared" si="12"/>
        <v/>
      </c>
      <c r="X99" s="654" t="str">
        <f t="shared" si="13"/>
        <v/>
      </c>
    </row>
    <row r="100" spans="1:24">
      <c r="A100" s="595"/>
      <c r="B100" s="1203"/>
      <c r="C100" s="1204"/>
      <c r="D100" s="657"/>
      <c r="E100" s="1193" t="s">
        <v>275</v>
      </c>
      <c r="F100" s="1193"/>
      <c r="G100" s="656" t="s">
        <v>202</v>
      </c>
      <c r="H100" s="655">
        <v>0.1852</v>
      </c>
      <c r="I100" s="655">
        <v>5.0000000000000002E-5</v>
      </c>
      <c r="J100" s="655">
        <v>1.7700000000000001E-3</v>
      </c>
      <c r="K100" s="655">
        <v>0.18701999999999999</v>
      </c>
      <c r="M100" s="655">
        <v>3.7260000000000001E-2</v>
      </c>
      <c r="O100" s="655">
        <v>0.22427999999999998</v>
      </c>
      <c r="Q100" s="654" t="str">
        <f t="shared" si="10"/>
        <v/>
      </c>
      <c r="R100" s="654" t="str">
        <f t="shared" si="11"/>
        <v/>
      </c>
      <c r="S100" s="654" t="str">
        <f t="shared" si="11"/>
        <v/>
      </c>
      <c r="T100" s="654" t="str">
        <f t="shared" si="11"/>
        <v/>
      </c>
      <c r="V100" s="654" t="str">
        <f t="shared" si="12"/>
        <v/>
      </c>
      <c r="X100" s="654" t="str">
        <f t="shared" si="13"/>
        <v/>
      </c>
    </row>
    <row r="101" spans="1:24">
      <c r="A101" s="595"/>
      <c r="B101" s="1206" t="s">
        <v>281</v>
      </c>
      <c r="C101" s="1207"/>
      <c r="D101" s="690"/>
      <c r="E101" s="1196"/>
      <c r="F101" s="1196"/>
      <c r="G101" s="691"/>
      <c r="H101" s="690"/>
      <c r="I101" s="690"/>
      <c r="J101" s="690"/>
      <c r="K101" s="690"/>
      <c r="M101" s="690"/>
      <c r="O101" s="690"/>
      <c r="Q101" s="689">
        <f>SUM(Q93:Q100)</f>
        <v>0</v>
      </c>
      <c r="R101" s="689">
        <f>SUM(R93:R100)</f>
        <v>0</v>
      </c>
      <c r="S101" s="689">
        <f>SUM(S93:S100)</f>
        <v>0</v>
      </c>
      <c r="T101" s="689">
        <f>SUM(T93:T100)</f>
        <v>0</v>
      </c>
      <c r="V101" s="689">
        <f>SUM(V93:V100)</f>
        <v>0</v>
      </c>
      <c r="X101" s="689">
        <f>SUM(X93:X100)</f>
        <v>0</v>
      </c>
    </row>
    <row r="102" spans="1:24" s="679" customFormat="1" ht="9">
      <c r="G102" s="680"/>
    </row>
    <row r="103" spans="1:24">
      <c r="A103" s="678" t="s">
        <v>65</v>
      </c>
      <c r="B103" s="633"/>
      <c r="C103" s="633"/>
      <c r="E103" s="633"/>
      <c r="G103" s="632"/>
      <c r="H103" s="1216" t="s">
        <v>987</v>
      </c>
      <c r="I103" s="1216"/>
      <c r="J103" s="1216"/>
      <c r="K103" s="1216"/>
      <c r="M103" s="677" t="s">
        <v>749</v>
      </c>
      <c r="O103" s="676" t="s">
        <v>750</v>
      </c>
      <c r="Q103" s="1216" t="s">
        <v>987</v>
      </c>
      <c r="R103" s="1216"/>
      <c r="S103" s="1216"/>
      <c r="T103" s="1216"/>
      <c r="V103" s="677" t="s">
        <v>749</v>
      </c>
      <c r="X103" s="676" t="s">
        <v>750</v>
      </c>
    </row>
    <row r="104" spans="1:24" ht="24">
      <c r="A104" s="686">
        <f>A91</f>
        <v>1</v>
      </c>
      <c r="B104" s="1191" t="s">
        <v>854</v>
      </c>
      <c r="C104" s="1192"/>
      <c r="D104" s="1192"/>
      <c r="E104" s="1192"/>
      <c r="F104" s="1192"/>
      <c r="G104" s="674"/>
      <c r="H104" s="672" t="s">
        <v>844</v>
      </c>
      <c r="I104" s="673" t="s">
        <v>846</v>
      </c>
      <c r="J104" s="672" t="s">
        <v>847</v>
      </c>
      <c r="K104" s="670" t="s">
        <v>764</v>
      </c>
      <c r="L104" s="671"/>
      <c r="M104" s="670" t="s">
        <v>762</v>
      </c>
      <c r="O104" s="670" t="s">
        <v>763</v>
      </c>
      <c r="Q104" s="672" t="s">
        <v>844</v>
      </c>
      <c r="R104" s="672" t="s">
        <v>846</v>
      </c>
      <c r="S104" s="672" t="s">
        <v>847</v>
      </c>
      <c r="T104" s="670" t="s">
        <v>764</v>
      </c>
      <c r="V104" s="670" t="s">
        <v>762</v>
      </c>
      <c r="W104" s="671"/>
      <c r="X104" s="670" t="s">
        <v>763</v>
      </c>
    </row>
    <row r="105" spans="1:24" ht="24">
      <c r="A105" s="595"/>
      <c r="B105" s="1208" t="s">
        <v>191</v>
      </c>
      <c r="C105" s="1209"/>
      <c r="D105" s="666" t="s">
        <v>273</v>
      </c>
      <c r="E105" s="1208" t="s">
        <v>201</v>
      </c>
      <c r="F105" s="1209"/>
      <c r="G105" s="667" t="s">
        <v>202</v>
      </c>
      <c r="H105" s="666" t="s">
        <v>203</v>
      </c>
      <c r="I105" s="665" t="s">
        <v>899</v>
      </c>
      <c r="J105" s="665" t="s">
        <v>899</v>
      </c>
      <c r="K105" s="665" t="s">
        <v>899</v>
      </c>
      <c r="M105" s="665" t="s">
        <v>899</v>
      </c>
      <c r="O105" s="665" t="s">
        <v>899</v>
      </c>
      <c r="Q105" s="666" t="s">
        <v>204</v>
      </c>
      <c r="R105" s="665" t="s">
        <v>767</v>
      </c>
      <c r="S105" s="665" t="s">
        <v>767</v>
      </c>
      <c r="T105" s="665" t="s">
        <v>767</v>
      </c>
      <c r="V105" s="665" t="s">
        <v>767</v>
      </c>
      <c r="X105" s="665" t="s">
        <v>767</v>
      </c>
    </row>
    <row r="106" spans="1:24">
      <c r="A106" s="595"/>
      <c r="B106" s="1201" t="s">
        <v>810</v>
      </c>
      <c r="C106" s="1202"/>
      <c r="D106" s="657"/>
      <c r="E106" s="1193" t="s">
        <v>274</v>
      </c>
      <c r="F106" s="1193"/>
      <c r="G106" s="656" t="s">
        <v>202</v>
      </c>
      <c r="H106" s="655">
        <v>0.18637999999999999</v>
      </c>
      <c r="I106" s="655">
        <v>1.3999999999999999E-4</v>
      </c>
      <c r="J106" s="655">
        <v>1.0499999999999999E-3</v>
      </c>
      <c r="K106" s="655">
        <v>0.18754999999999999</v>
      </c>
      <c r="M106" s="655">
        <v>3.7499999999999999E-2</v>
      </c>
      <c r="O106" s="655">
        <v>0.22505</v>
      </c>
      <c r="Q106" s="654" t="str">
        <f t="shared" ref="Q106:Q123" si="14">IF(ISBLANK(D106),"",D106*H106)</f>
        <v/>
      </c>
      <c r="R106" s="654" t="str">
        <f t="shared" ref="R106:R123" si="15">IF(ISBLANK($D106),"",$D106*I106)</f>
        <v/>
      </c>
      <c r="S106" s="654" t="str">
        <f t="shared" ref="S106:S123" si="16">IF(ISBLANK($D106),"",$D106*J106)</f>
        <v/>
      </c>
      <c r="T106" s="654" t="str">
        <f t="shared" ref="T106:T123" si="17">IF(ISBLANK($D106),"",$D106*K106)</f>
        <v/>
      </c>
      <c r="V106" s="654" t="str">
        <f t="shared" ref="V106:V123" si="18">IF(ISBLANK($D106),"",$D106*M106)</f>
        <v/>
      </c>
      <c r="X106" s="654" t="str">
        <f t="shared" ref="X106:X123" si="19">IF(ISBLANK($D106),"",$D106*O106)</f>
        <v/>
      </c>
    </row>
    <row r="107" spans="1:24">
      <c r="A107" s="595"/>
      <c r="B107" s="1211" t="s">
        <v>810</v>
      </c>
      <c r="C107" s="1212"/>
      <c r="D107" s="657"/>
      <c r="E107" s="1193" t="s">
        <v>275</v>
      </c>
      <c r="F107" s="1193"/>
      <c r="G107" s="656" t="s">
        <v>202</v>
      </c>
      <c r="H107" s="655">
        <v>0.11581</v>
      </c>
      <c r="I107" s="655">
        <v>8.398114575779549E-5</v>
      </c>
      <c r="J107" s="655">
        <v>6.4999999999999997E-4</v>
      </c>
      <c r="K107" s="655">
        <v>0.11654</v>
      </c>
      <c r="M107" s="655">
        <v>2.3300000000000001E-2</v>
      </c>
      <c r="O107" s="655">
        <v>0.13984000000000002</v>
      </c>
      <c r="Q107" s="654" t="str">
        <f t="shared" si="14"/>
        <v/>
      </c>
      <c r="R107" s="654" t="str">
        <f t="shared" si="15"/>
        <v/>
      </c>
      <c r="S107" s="654" t="str">
        <f t="shared" si="16"/>
        <v/>
      </c>
      <c r="T107" s="654" t="str">
        <f t="shared" si="17"/>
        <v/>
      </c>
      <c r="V107" s="654" t="str">
        <f t="shared" si="18"/>
        <v/>
      </c>
      <c r="X107" s="654" t="str">
        <f t="shared" si="19"/>
        <v/>
      </c>
    </row>
    <row r="108" spans="1:24">
      <c r="A108" s="595"/>
      <c r="B108" s="1201" t="s">
        <v>809</v>
      </c>
      <c r="C108" s="1202"/>
      <c r="D108" s="657"/>
      <c r="E108" s="1193" t="s">
        <v>274</v>
      </c>
      <c r="F108" s="1193"/>
      <c r="G108" s="656" t="s">
        <v>202</v>
      </c>
      <c r="H108" s="655">
        <v>0.33139999999999997</v>
      </c>
      <c r="I108" s="655">
        <v>1.7000000000000001E-4</v>
      </c>
      <c r="J108" s="655">
        <v>1.0499999999999999E-3</v>
      </c>
      <c r="K108" s="655">
        <v>0.33260000000000001</v>
      </c>
      <c r="M108" s="655">
        <v>6.6680000000000003E-2</v>
      </c>
      <c r="O108" s="655">
        <v>0.39928000000000002</v>
      </c>
      <c r="Q108" s="654" t="str">
        <f t="shared" si="14"/>
        <v/>
      </c>
      <c r="R108" s="654" t="str">
        <f t="shared" si="15"/>
        <v/>
      </c>
      <c r="S108" s="654" t="str">
        <f t="shared" si="16"/>
        <v/>
      </c>
      <c r="T108" s="654" t="str">
        <f t="shared" si="17"/>
        <v/>
      </c>
      <c r="V108" s="654" t="str">
        <f t="shared" si="18"/>
        <v/>
      </c>
      <c r="X108" s="654" t="str">
        <f t="shared" si="19"/>
        <v/>
      </c>
    </row>
    <row r="109" spans="1:24">
      <c r="A109" s="595"/>
      <c r="B109" s="1211" t="s">
        <v>809</v>
      </c>
      <c r="C109" s="1212"/>
      <c r="D109" s="657"/>
      <c r="E109" s="1193" t="s">
        <v>275</v>
      </c>
      <c r="F109" s="1193"/>
      <c r="G109" s="656" t="s">
        <v>202</v>
      </c>
      <c r="H109" s="655">
        <v>0.20591999999999999</v>
      </c>
      <c r="I109" s="655">
        <v>1.0395099952884159E-4</v>
      </c>
      <c r="J109" s="655">
        <v>6.4999999999999997E-4</v>
      </c>
      <c r="K109" s="655">
        <v>0.20666999999999999</v>
      </c>
      <c r="M109" s="655">
        <v>4.1430000000000002E-2</v>
      </c>
      <c r="O109" s="655">
        <v>0.24809999999999999</v>
      </c>
      <c r="Q109" s="654" t="str">
        <f t="shared" si="14"/>
        <v/>
      </c>
      <c r="R109" s="654" t="str">
        <f t="shared" si="15"/>
        <v/>
      </c>
      <c r="S109" s="654" t="str">
        <f t="shared" si="16"/>
        <v/>
      </c>
      <c r="T109" s="654" t="str">
        <f t="shared" si="17"/>
        <v/>
      </c>
      <c r="V109" s="654" t="str">
        <f t="shared" si="18"/>
        <v/>
      </c>
      <c r="X109" s="654" t="str">
        <f t="shared" si="19"/>
        <v/>
      </c>
    </row>
    <row r="110" spans="1:24">
      <c r="A110" s="595"/>
      <c r="B110" s="1201" t="s">
        <v>907</v>
      </c>
      <c r="C110" s="1202"/>
      <c r="D110" s="657"/>
      <c r="E110" s="1193" t="s">
        <v>274</v>
      </c>
      <c r="F110" s="1193"/>
      <c r="G110" s="656" t="s">
        <v>202</v>
      </c>
      <c r="H110" s="655">
        <v>0.21564</v>
      </c>
      <c r="I110" s="655">
        <v>1.6000000000000001E-4</v>
      </c>
      <c r="J110" s="655">
        <v>1.0499999999999999E-3</v>
      </c>
      <c r="K110" s="655">
        <v>0.21684</v>
      </c>
      <c r="M110" s="655">
        <v>4.3389999999999998E-2</v>
      </c>
      <c r="O110" s="655">
        <v>0.26023000000000002</v>
      </c>
      <c r="Q110" s="654" t="str">
        <f t="shared" si="14"/>
        <v/>
      </c>
      <c r="R110" s="654" t="str">
        <f t="shared" si="15"/>
        <v/>
      </c>
      <c r="S110" s="654" t="str">
        <f t="shared" si="16"/>
        <v/>
      </c>
      <c r="T110" s="654" t="str">
        <f t="shared" si="17"/>
        <v/>
      </c>
      <c r="V110" s="654" t="str">
        <f t="shared" si="18"/>
        <v/>
      </c>
      <c r="X110" s="654" t="str">
        <f t="shared" si="19"/>
        <v/>
      </c>
    </row>
    <row r="111" spans="1:24">
      <c r="A111" s="595"/>
      <c r="B111" s="1211" t="str">
        <f>B110</f>
        <v>Average petrol hybrid car</v>
      </c>
      <c r="C111" s="1212"/>
      <c r="D111" s="657"/>
      <c r="E111" s="1193" t="s">
        <v>275</v>
      </c>
      <c r="F111" s="1193"/>
      <c r="G111" s="656" t="s">
        <v>202</v>
      </c>
      <c r="H111" s="655">
        <v>0.13399</v>
      </c>
      <c r="I111" s="655">
        <v>9.9952755122339354E-5</v>
      </c>
      <c r="J111" s="655">
        <v>6.4999999999999997E-4</v>
      </c>
      <c r="K111" s="655">
        <v>0.13474</v>
      </c>
      <c r="M111" s="655">
        <v>2.6960000000000001E-2</v>
      </c>
      <c r="O111" s="655">
        <v>0.16170000000000001</v>
      </c>
      <c r="Q111" s="654" t="str">
        <f t="shared" si="14"/>
        <v/>
      </c>
      <c r="R111" s="654" t="str">
        <f t="shared" si="15"/>
        <v/>
      </c>
      <c r="S111" s="654" t="str">
        <f t="shared" si="16"/>
        <v/>
      </c>
      <c r="T111" s="654" t="str">
        <f t="shared" si="17"/>
        <v/>
      </c>
      <c r="V111" s="654" t="str">
        <f t="shared" si="18"/>
        <v/>
      </c>
      <c r="X111" s="654" t="str">
        <f t="shared" si="19"/>
        <v/>
      </c>
    </row>
    <row r="112" spans="1:24">
      <c r="A112" s="595"/>
      <c r="B112" s="1201" t="s">
        <v>1081</v>
      </c>
      <c r="C112" s="1202"/>
      <c r="D112" s="657"/>
      <c r="E112" s="1193" t="s">
        <v>274</v>
      </c>
      <c r="F112" s="1193"/>
      <c r="G112" s="656" t="s">
        <v>202</v>
      </c>
      <c r="H112" s="655">
        <v>0.30314999999999998</v>
      </c>
      <c r="I112" s="655">
        <v>6.6E-4</v>
      </c>
      <c r="J112" s="655">
        <v>2.16E-3</v>
      </c>
      <c r="K112" s="655">
        <v>0.30597000000000002</v>
      </c>
      <c r="M112" s="655">
        <v>3.7999999999999999E-2</v>
      </c>
      <c r="O112" s="655">
        <v>0.34397</v>
      </c>
      <c r="Q112" s="654" t="str">
        <f t="shared" si="14"/>
        <v/>
      </c>
      <c r="R112" s="654" t="str">
        <f t="shared" si="15"/>
        <v/>
      </c>
      <c r="S112" s="654" t="str">
        <f t="shared" si="16"/>
        <v/>
      </c>
      <c r="T112" s="654" t="str">
        <f t="shared" si="17"/>
        <v/>
      </c>
      <c r="V112" s="654" t="str">
        <f t="shared" si="18"/>
        <v/>
      </c>
      <c r="X112" s="654" t="str">
        <f t="shared" si="19"/>
        <v/>
      </c>
    </row>
    <row r="113" spans="1:24">
      <c r="A113" s="595"/>
      <c r="B113" s="1211" t="s">
        <v>856</v>
      </c>
      <c r="C113" s="1212"/>
      <c r="D113" s="657"/>
      <c r="E113" s="1193" t="s">
        <v>275</v>
      </c>
      <c r="F113" s="1193"/>
      <c r="G113" s="656" t="s">
        <v>202</v>
      </c>
      <c r="H113" s="655">
        <v>0.18837000000000001</v>
      </c>
      <c r="I113" s="655">
        <v>4.0999999999999999E-4</v>
      </c>
      <c r="J113" s="655">
        <v>1.34E-3</v>
      </c>
      <c r="K113" s="655">
        <v>0.19012000000000001</v>
      </c>
      <c r="M113" s="655">
        <v>2.3609999999999999E-2</v>
      </c>
      <c r="O113" s="655">
        <v>0.21373</v>
      </c>
      <c r="Q113" s="654" t="str">
        <f t="shared" si="14"/>
        <v/>
      </c>
      <c r="R113" s="654" t="str">
        <f t="shared" si="15"/>
        <v/>
      </c>
      <c r="S113" s="654" t="str">
        <f t="shared" si="16"/>
        <v/>
      </c>
      <c r="T113" s="654" t="str">
        <f t="shared" si="17"/>
        <v/>
      </c>
      <c r="V113" s="654" t="str">
        <f t="shared" si="18"/>
        <v/>
      </c>
      <c r="X113" s="654" t="str">
        <f t="shared" si="19"/>
        <v/>
      </c>
    </row>
    <row r="114" spans="1:24">
      <c r="A114" s="595"/>
      <c r="B114" s="1201" t="s">
        <v>1082</v>
      </c>
      <c r="C114" s="1202"/>
      <c r="D114" s="657"/>
      <c r="E114" s="1193" t="s">
        <v>274</v>
      </c>
      <c r="F114" s="1193"/>
      <c r="G114" s="656" t="s">
        <v>202</v>
      </c>
      <c r="H114" s="655">
        <v>0.43547000000000002</v>
      </c>
      <c r="I114" s="655">
        <v>6.6E-4</v>
      </c>
      <c r="J114" s="655">
        <v>2.16E-3</v>
      </c>
      <c r="K114" s="655">
        <v>0.43829000000000001</v>
      </c>
      <c r="M114" s="655">
        <v>5.459E-2</v>
      </c>
      <c r="O114" s="655">
        <v>0.49287999999999998</v>
      </c>
      <c r="Q114" s="654" t="str">
        <f t="shared" si="14"/>
        <v/>
      </c>
      <c r="R114" s="654" t="str">
        <f t="shared" si="15"/>
        <v/>
      </c>
      <c r="S114" s="654" t="str">
        <f t="shared" si="16"/>
        <v/>
      </c>
      <c r="T114" s="654" t="str">
        <f t="shared" si="17"/>
        <v/>
      </c>
      <c r="V114" s="654" t="str">
        <f t="shared" si="18"/>
        <v/>
      </c>
      <c r="X114" s="654" t="str">
        <f t="shared" si="19"/>
        <v/>
      </c>
    </row>
    <row r="115" spans="1:24">
      <c r="A115" s="595"/>
      <c r="B115" s="1211" t="s">
        <v>186</v>
      </c>
      <c r="C115" s="1212"/>
      <c r="D115" s="657"/>
      <c r="E115" s="1193" t="s">
        <v>275</v>
      </c>
      <c r="F115" s="1193"/>
      <c r="G115" s="656" t="s">
        <v>202</v>
      </c>
      <c r="H115" s="655">
        <v>0.27059</v>
      </c>
      <c r="I115" s="655">
        <v>4.0999999999999999E-4</v>
      </c>
      <c r="J115" s="655">
        <v>1.34E-3</v>
      </c>
      <c r="K115" s="655">
        <v>0.27234000000000003</v>
      </c>
      <c r="M115" s="655">
        <v>3.3919999999999999E-2</v>
      </c>
      <c r="O115" s="655">
        <v>0.30626000000000003</v>
      </c>
      <c r="Q115" s="654" t="str">
        <f t="shared" si="14"/>
        <v/>
      </c>
      <c r="R115" s="654" t="str">
        <f t="shared" si="15"/>
        <v/>
      </c>
      <c r="S115" s="654" t="str">
        <f t="shared" si="16"/>
        <v/>
      </c>
      <c r="T115" s="654" t="str">
        <f t="shared" si="17"/>
        <v/>
      </c>
      <c r="V115" s="654" t="str">
        <f t="shared" si="18"/>
        <v/>
      </c>
      <c r="X115" s="654" t="str">
        <f t="shared" si="19"/>
        <v/>
      </c>
    </row>
    <row r="116" spans="1:24">
      <c r="A116" s="595"/>
      <c r="B116" s="1201" t="s">
        <v>1083</v>
      </c>
      <c r="C116" s="1202"/>
      <c r="D116" s="657"/>
      <c r="E116" s="1193" t="s">
        <v>274</v>
      </c>
      <c r="F116" s="1193"/>
      <c r="G116" s="656" t="s">
        <v>202</v>
      </c>
      <c r="H116" s="655">
        <v>0.34273999999999999</v>
      </c>
      <c r="I116" s="655">
        <v>6.6E-4</v>
      </c>
      <c r="J116" s="655">
        <v>2.16E-3</v>
      </c>
      <c r="K116" s="655">
        <v>0.34555999999999998</v>
      </c>
      <c r="M116" s="655">
        <v>4.2970000000000001E-2</v>
      </c>
      <c r="O116" s="655">
        <v>0.38852999999999999</v>
      </c>
      <c r="Q116" s="654" t="str">
        <f t="shared" si="14"/>
        <v/>
      </c>
      <c r="R116" s="654" t="str">
        <f t="shared" si="15"/>
        <v/>
      </c>
      <c r="S116" s="654" t="str">
        <f t="shared" si="16"/>
        <v/>
      </c>
      <c r="T116" s="654" t="str">
        <f t="shared" si="17"/>
        <v/>
      </c>
      <c r="V116" s="654" t="str">
        <f t="shared" si="18"/>
        <v/>
      </c>
      <c r="X116" s="654" t="str">
        <f t="shared" si="19"/>
        <v/>
      </c>
    </row>
    <row r="117" spans="1:24">
      <c r="A117" s="595"/>
      <c r="B117" s="1211" t="s">
        <v>187</v>
      </c>
      <c r="C117" s="1212"/>
      <c r="D117" s="657"/>
      <c r="E117" s="1193" t="s">
        <v>275</v>
      </c>
      <c r="F117" s="1193"/>
      <c r="G117" s="656" t="s">
        <v>202</v>
      </c>
      <c r="H117" s="655">
        <v>0.21296999999999999</v>
      </c>
      <c r="I117" s="655">
        <v>4.0999999999999999E-4</v>
      </c>
      <c r="J117" s="655">
        <v>1.34E-3</v>
      </c>
      <c r="K117" s="655">
        <v>0.21471999999999999</v>
      </c>
      <c r="M117" s="655">
        <v>2.6700000000000002E-2</v>
      </c>
      <c r="O117" s="655">
        <v>0.24142</v>
      </c>
      <c r="Q117" s="654" t="str">
        <f t="shared" si="14"/>
        <v/>
      </c>
      <c r="R117" s="654" t="str">
        <f t="shared" si="15"/>
        <v/>
      </c>
      <c r="S117" s="654" t="str">
        <f t="shared" si="16"/>
        <v/>
      </c>
      <c r="T117" s="654" t="str">
        <f t="shared" si="17"/>
        <v/>
      </c>
      <c r="V117" s="654" t="str">
        <f t="shared" si="18"/>
        <v/>
      </c>
      <c r="X117" s="654" t="str">
        <f t="shared" si="19"/>
        <v/>
      </c>
    </row>
    <row r="118" spans="1:24">
      <c r="A118" s="595"/>
      <c r="B118" s="1201" t="s">
        <v>1084</v>
      </c>
      <c r="C118" s="1202"/>
      <c r="D118" s="657"/>
      <c r="E118" s="1193" t="s">
        <v>274</v>
      </c>
      <c r="F118" s="1193"/>
      <c r="G118" s="656" t="s">
        <v>202</v>
      </c>
      <c r="H118" s="655">
        <v>0.27061000000000002</v>
      </c>
      <c r="I118" s="655">
        <v>1.2099999999999999E-3</v>
      </c>
      <c r="J118" s="655">
        <v>2.16E-3</v>
      </c>
      <c r="K118" s="655">
        <v>0.27396999999999999</v>
      </c>
      <c r="M118" s="655">
        <v>4.2040000000000001E-2</v>
      </c>
      <c r="O118" s="655">
        <v>0.31601000000000001</v>
      </c>
      <c r="Q118" s="654" t="str">
        <f t="shared" si="14"/>
        <v/>
      </c>
      <c r="R118" s="654" t="str">
        <f t="shared" si="15"/>
        <v/>
      </c>
      <c r="S118" s="654" t="str">
        <f t="shared" si="16"/>
        <v/>
      </c>
      <c r="T118" s="654" t="str">
        <f t="shared" si="17"/>
        <v/>
      </c>
      <c r="V118" s="654" t="str">
        <f t="shared" si="18"/>
        <v/>
      </c>
      <c r="X118" s="654" t="str">
        <f t="shared" si="19"/>
        <v/>
      </c>
    </row>
    <row r="119" spans="1:24">
      <c r="A119" s="595"/>
      <c r="B119" s="1211" t="s">
        <v>856</v>
      </c>
      <c r="C119" s="1212"/>
      <c r="D119" s="657"/>
      <c r="E119" s="1193" t="s">
        <v>275</v>
      </c>
      <c r="F119" s="1193"/>
      <c r="G119" s="656" t="s">
        <v>202</v>
      </c>
      <c r="H119" s="655">
        <v>0.16814999999999999</v>
      </c>
      <c r="I119" s="655">
        <v>7.5000000000000002E-4</v>
      </c>
      <c r="J119" s="655">
        <v>1.34E-3</v>
      </c>
      <c r="K119" s="655">
        <v>0.17024</v>
      </c>
      <c r="M119" s="655">
        <v>2.6120000000000001E-2</v>
      </c>
      <c r="O119" s="655">
        <v>0.19636000000000001</v>
      </c>
      <c r="Q119" s="654" t="str">
        <f t="shared" si="14"/>
        <v/>
      </c>
      <c r="R119" s="654" t="str">
        <f t="shared" si="15"/>
        <v/>
      </c>
      <c r="S119" s="654" t="str">
        <f t="shared" si="16"/>
        <v/>
      </c>
      <c r="T119" s="654" t="str">
        <f t="shared" si="17"/>
        <v/>
      </c>
      <c r="V119" s="654" t="str">
        <f t="shared" si="18"/>
        <v/>
      </c>
      <c r="X119" s="654" t="str">
        <f t="shared" si="19"/>
        <v/>
      </c>
    </row>
    <row r="120" spans="1:24">
      <c r="A120" s="595"/>
      <c r="B120" s="1201" t="s">
        <v>1085</v>
      </c>
      <c r="C120" s="1202"/>
      <c r="D120" s="657"/>
      <c r="E120" s="1193" t="s">
        <v>274</v>
      </c>
      <c r="F120" s="1193"/>
      <c r="G120" s="656" t="s">
        <v>202</v>
      </c>
      <c r="H120" s="655">
        <v>0.38873999999999997</v>
      </c>
      <c r="I120" s="655">
        <v>1.2099999999999999E-3</v>
      </c>
      <c r="J120" s="655">
        <v>2.16E-3</v>
      </c>
      <c r="K120" s="655">
        <v>0.3921</v>
      </c>
      <c r="M120" s="655">
        <v>6.0380000000000003E-2</v>
      </c>
      <c r="O120" s="655">
        <v>0.45247999999999999</v>
      </c>
      <c r="Q120" s="654" t="str">
        <f t="shared" si="14"/>
        <v/>
      </c>
      <c r="R120" s="654" t="str">
        <f t="shared" si="15"/>
        <v/>
      </c>
      <c r="S120" s="654" t="str">
        <f t="shared" si="16"/>
        <v/>
      </c>
      <c r="T120" s="654" t="str">
        <f t="shared" si="17"/>
        <v/>
      </c>
      <c r="V120" s="654" t="str">
        <f t="shared" si="18"/>
        <v/>
      </c>
      <c r="X120" s="654" t="str">
        <f t="shared" si="19"/>
        <v/>
      </c>
    </row>
    <row r="121" spans="1:24">
      <c r="A121" s="595"/>
      <c r="B121" s="1211" t="s">
        <v>186</v>
      </c>
      <c r="C121" s="1212"/>
      <c r="D121" s="657"/>
      <c r="E121" s="1193" t="s">
        <v>275</v>
      </c>
      <c r="F121" s="1193"/>
      <c r="G121" s="656" t="s">
        <v>202</v>
      </c>
      <c r="H121" s="655">
        <v>0.24154999999999999</v>
      </c>
      <c r="I121" s="655">
        <v>7.5000000000000002E-4</v>
      </c>
      <c r="J121" s="655">
        <v>1.34E-3</v>
      </c>
      <c r="K121" s="655">
        <v>0.24364</v>
      </c>
      <c r="M121" s="655">
        <v>3.7519999999999998E-2</v>
      </c>
      <c r="O121" s="655">
        <v>0.28115999999999997</v>
      </c>
      <c r="Q121" s="654" t="str">
        <f t="shared" si="14"/>
        <v/>
      </c>
      <c r="R121" s="654" t="str">
        <f t="shared" si="15"/>
        <v/>
      </c>
      <c r="S121" s="654" t="str">
        <f t="shared" si="16"/>
        <v/>
      </c>
      <c r="T121" s="654" t="str">
        <f t="shared" si="17"/>
        <v/>
      </c>
      <c r="V121" s="654" t="str">
        <f t="shared" si="18"/>
        <v/>
      </c>
      <c r="X121" s="654" t="str">
        <f t="shared" si="19"/>
        <v/>
      </c>
    </row>
    <row r="122" spans="1:24">
      <c r="A122" s="595"/>
      <c r="B122" s="1201" t="s">
        <v>1086</v>
      </c>
      <c r="C122" s="1202"/>
      <c r="D122" s="657"/>
      <c r="E122" s="1193" t="s">
        <v>274</v>
      </c>
      <c r="F122" s="1193"/>
      <c r="G122" s="656" t="s">
        <v>202</v>
      </c>
      <c r="H122" s="655">
        <v>0.30595</v>
      </c>
      <c r="I122" s="655">
        <v>1.2099999999999999E-3</v>
      </c>
      <c r="J122" s="655">
        <v>2.16E-3</v>
      </c>
      <c r="K122" s="655">
        <v>0.30931999999999998</v>
      </c>
      <c r="M122" s="655">
        <v>4.752E-2</v>
      </c>
      <c r="O122" s="655">
        <v>0.35683999999999999</v>
      </c>
      <c r="Q122" s="654" t="str">
        <f t="shared" si="14"/>
        <v/>
      </c>
      <c r="R122" s="654" t="str">
        <f t="shared" si="15"/>
        <v/>
      </c>
      <c r="S122" s="654" t="str">
        <f t="shared" si="16"/>
        <v/>
      </c>
      <c r="T122" s="654" t="str">
        <f t="shared" si="17"/>
        <v/>
      </c>
      <c r="V122" s="654" t="str">
        <f t="shared" si="18"/>
        <v/>
      </c>
      <c r="X122" s="654" t="str">
        <f t="shared" si="19"/>
        <v/>
      </c>
    </row>
    <row r="123" spans="1:24">
      <c r="A123" s="595"/>
      <c r="B123" s="1211" t="s">
        <v>187</v>
      </c>
      <c r="C123" s="1212"/>
      <c r="D123" s="657"/>
      <c r="E123" s="1193" t="s">
        <v>275</v>
      </c>
      <c r="F123" s="1193"/>
      <c r="G123" s="656" t="s">
        <v>202</v>
      </c>
      <c r="H123" s="655">
        <v>0.19011</v>
      </c>
      <c r="I123" s="655">
        <v>7.5000000000000002E-4</v>
      </c>
      <c r="J123" s="655">
        <v>1.34E-3</v>
      </c>
      <c r="K123" s="655">
        <v>0.19220000000000001</v>
      </c>
      <c r="M123" s="655">
        <v>2.9530000000000001E-2</v>
      </c>
      <c r="O123" s="655">
        <v>0.22173000000000001</v>
      </c>
      <c r="Q123" s="654" t="str">
        <f t="shared" si="14"/>
        <v/>
      </c>
      <c r="R123" s="654" t="str">
        <f t="shared" si="15"/>
        <v/>
      </c>
      <c r="S123" s="654" t="str">
        <f t="shared" si="16"/>
        <v/>
      </c>
      <c r="T123" s="654" t="str">
        <f t="shared" si="17"/>
        <v/>
      </c>
      <c r="V123" s="654" t="str">
        <f t="shared" si="18"/>
        <v/>
      </c>
      <c r="X123" s="654" t="str">
        <f t="shared" si="19"/>
        <v/>
      </c>
    </row>
    <row r="124" spans="1:24" ht="22.5" customHeight="1">
      <c r="A124" s="595"/>
      <c r="B124" s="1206" t="s">
        <v>855</v>
      </c>
      <c r="C124" s="1207"/>
      <c r="D124" s="690"/>
      <c r="E124" s="1196"/>
      <c r="F124" s="1196"/>
      <c r="G124" s="691"/>
      <c r="H124" s="690"/>
      <c r="I124" s="690"/>
      <c r="J124" s="690"/>
      <c r="K124" s="690"/>
      <c r="M124" s="690"/>
      <c r="O124" s="690"/>
      <c r="Q124" s="689">
        <f>SUM(Q106:Q123)</f>
        <v>0</v>
      </c>
      <c r="R124" s="689">
        <f>SUM(R106:R123)</f>
        <v>0</v>
      </c>
      <c r="S124" s="689">
        <f>SUM(S106:S123)</f>
        <v>0</v>
      </c>
      <c r="T124" s="689">
        <f>SUM(T106:T123)</f>
        <v>0</v>
      </c>
      <c r="V124" s="689">
        <f>SUM(V106:V123)</f>
        <v>0</v>
      </c>
      <c r="X124" s="689">
        <f>SUM(X106:X123)</f>
        <v>0</v>
      </c>
    </row>
    <row r="125" spans="1:24" s="679" customFormat="1" ht="9">
      <c r="G125" s="680"/>
    </row>
    <row r="126" spans="1:24">
      <c r="A126" s="678" t="s">
        <v>66</v>
      </c>
      <c r="B126" s="633"/>
      <c r="C126" s="633"/>
      <c r="E126" s="633"/>
      <c r="G126" s="632"/>
      <c r="H126" s="1216" t="s">
        <v>987</v>
      </c>
      <c r="I126" s="1216"/>
      <c r="J126" s="1216"/>
      <c r="K126" s="1216"/>
      <c r="M126" s="677" t="s">
        <v>749</v>
      </c>
      <c r="O126" s="676" t="s">
        <v>750</v>
      </c>
      <c r="Q126" s="1216" t="s">
        <v>987</v>
      </c>
      <c r="R126" s="1216"/>
      <c r="S126" s="1216"/>
      <c r="T126" s="1216"/>
      <c r="V126" s="677" t="s">
        <v>749</v>
      </c>
      <c r="X126" s="676" t="s">
        <v>750</v>
      </c>
    </row>
    <row r="127" spans="1:24" ht="24">
      <c r="A127" s="686">
        <f>A104</f>
        <v>1</v>
      </c>
      <c r="B127" s="1191" t="s">
        <v>329</v>
      </c>
      <c r="C127" s="1192"/>
      <c r="D127" s="1192"/>
      <c r="E127" s="1192"/>
      <c r="F127" s="1192"/>
      <c r="G127" s="674"/>
      <c r="H127" s="672" t="s">
        <v>844</v>
      </c>
      <c r="I127" s="673" t="s">
        <v>846</v>
      </c>
      <c r="J127" s="672" t="s">
        <v>847</v>
      </c>
      <c r="K127" s="670" t="s">
        <v>764</v>
      </c>
      <c r="L127" s="671"/>
      <c r="M127" s="670" t="s">
        <v>762</v>
      </c>
      <c r="O127" s="670" t="s">
        <v>763</v>
      </c>
      <c r="Q127" s="672" t="s">
        <v>844</v>
      </c>
      <c r="R127" s="672" t="s">
        <v>846</v>
      </c>
      <c r="S127" s="672" t="s">
        <v>847</v>
      </c>
      <c r="T127" s="670" t="s">
        <v>764</v>
      </c>
      <c r="V127" s="670" t="s">
        <v>762</v>
      </c>
      <c r="W127" s="671"/>
      <c r="X127" s="670" t="s">
        <v>763</v>
      </c>
    </row>
    <row r="128" spans="1:24" ht="24">
      <c r="A128" s="595"/>
      <c r="B128" s="1208" t="s">
        <v>272</v>
      </c>
      <c r="C128" s="1209"/>
      <c r="D128" s="666" t="s">
        <v>273</v>
      </c>
      <c r="E128" s="1208" t="s">
        <v>201</v>
      </c>
      <c r="F128" s="1209"/>
      <c r="G128" s="667" t="s">
        <v>202</v>
      </c>
      <c r="H128" s="666" t="s">
        <v>203</v>
      </c>
      <c r="I128" s="665" t="s">
        <v>899</v>
      </c>
      <c r="J128" s="665" t="s">
        <v>899</v>
      </c>
      <c r="K128" s="665" t="s">
        <v>899</v>
      </c>
      <c r="M128" s="665" t="s">
        <v>899</v>
      </c>
      <c r="O128" s="665" t="s">
        <v>899</v>
      </c>
      <c r="Q128" s="666" t="s">
        <v>204</v>
      </c>
      <c r="R128" s="665" t="s">
        <v>767</v>
      </c>
      <c r="S128" s="665" t="s">
        <v>767</v>
      </c>
      <c r="T128" s="665" t="s">
        <v>767</v>
      </c>
      <c r="V128" s="665" t="s">
        <v>767</v>
      </c>
      <c r="X128" s="665" t="s">
        <v>767</v>
      </c>
    </row>
    <row r="129" spans="1:26" s="595" customFormat="1" ht="12.75" customHeight="1">
      <c r="B129" s="1201" t="s">
        <v>904</v>
      </c>
      <c r="C129" s="1202"/>
      <c r="D129" s="657"/>
      <c r="E129" s="1193" t="s">
        <v>274</v>
      </c>
      <c r="F129" s="1193"/>
      <c r="G129" s="656" t="s">
        <v>202</v>
      </c>
      <c r="H129" s="655">
        <v>0.25509999999999999</v>
      </c>
      <c r="I129" s="655">
        <v>2.1000000000000001E-4</v>
      </c>
      <c r="J129" s="655">
        <v>1.5100000000000001E-3</v>
      </c>
      <c r="K129" s="655">
        <v>0.25681999999999999</v>
      </c>
      <c r="M129" s="655">
        <v>5.1290000000000002E-2</v>
      </c>
      <c r="O129" s="655">
        <v>0.30810999999999999</v>
      </c>
      <c r="P129" s="589"/>
      <c r="Q129" s="654" t="str">
        <f t="shared" ref="Q129:T134" si="20">IF(ISBLANK($D129),"",$D129*H129)</f>
        <v/>
      </c>
      <c r="R129" s="654" t="str">
        <f t="shared" si="20"/>
        <v/>
      </c>
      <c r="S129" s="654" t="str">
        <f t="shared" si="20"/>
        <v/>
      </c>
      <c r="T129" s="654" t="str">
        <f t="shared" si="20"/>
        <v/>
      </c>
      <c r="U129" s="589"/>
      <c r="V129" s="654" t="str">
        <f t="shared" ref="V129:V136" si="21">IF(ISBLANK($D129),"",$D129*M129)</f>
        <v/>
      </c>
      <c r="X129" s="654" t="str">
        <f t="shared" ref="X129:X136" si="22">IF(ISBLANK($D129),"",$D129*O129)</f>
        <v/>
      </c>
    </row>
    <row r="130" spans="1:26" s="595" customFormat="1">
      <c r="B130" s="1203"/>
      <c r="C130" s="1204"/>
      <c r="D130" s="657"/>
      <c r="E130" s="1193" t="s">
        <v>275</v>
      </c>
      <c r="F130" s="1193"/>
      <c r="G130" s="656" t="s">
        <v>202</v>
      </c>
      <c r="H130" s="655">
        <v>0.15851000000000001</v>
      </c>
      <c r="I130" s="655">
        <v>1.2999999999999999E-4</v>
      </c>
      <c r="J130" s="655">
        <v>9.3999999999999997E-4</v>
      </c>
      <c r="K130" s="655">
        <v>0.15958</v>
      </c>
      <c r="M130" s="655">
        <v>3.1870000000000002E-2</v>
      </c>
      <c r="O130" s="655">
        <v>0.19145000000000001</v>
      </c>
      <c r="P130" s="589"/>
      <c r="Q130" s="654" t="str">
        <f t="shared" si="20"/>
        <v/>
      </c>
      <c r="R130" s="654" t="str">
        <f t="shared" si="20"/>
        <v/>
      </c>
      <c r="S130" s="654" t="str">
        <f t="shared" si="20"/>
        <v/>
      </c>
      <c r="T130" s="654" t="str">
        <f t="shared" si="20"/>
        <v/>
      </c>
      <c r="U130" s="589"/>
      <c r="V130" s="654" t="str">
        <f t="shared" si="21"/>
        <v/>
      </c>
      <c r="X130" s="654" t="str">
        <f t="shared" si="22"/>
        <v/>
      </c>
    </row>
    <row r="131" spans="1:26" s="595" customFormat="1" ht="12.75" customHeight="1">
      <c r="B131" s="1201" t="s">
        <v>906</v>
      </c>
      <c r="C131" s="1202"/>
      <c r="D131" s="657"/>
      <c r="E131" s="1193" t="s">
        <v>274</v>
      </c>
      <c r="F131" s="1193"/>
      <c r="G131" s="656" t="s">
        <v>202</v>
      </c>
      <c r="H131" s="655">
        <v>0.31098999999999999</v>
      </c>
      <c r="I131" s="655">
        <v>1.8000000000000001E-4</v>
      </c>
      <c r="J131" s="655">
        <v>1.74E-3</v>
      </c>
      <c r="K131" s="655">
        <v>0.31290000000000001</v>
      </c>
      <c r="M131" s="655">
        <v>6.3130000000000006E-2</v>
      </c>
      <c r="O131" s="655">
        <v>0.37603999999999999</v>
      </c>
      <c r="P131" s="589"/>
      <c r="Q131" s="654" t="str">
        <f t="shared" si="20"/>
        <v/>
      </c>
      <c r="R131" s="654" t="str">
        <f t="shared" si="20"/>
        <v/>
      </c>
      <c r="S131" s="654" t="str">
        <f t="shared" si="20"/>
        <v/>
      </c>
      <c r="T131" s="654" t="str">
        <f t="shared" si="20"/>
        <v/>
      </c>
      <c r="U131" s="589"/>
      <c r="V131" s="654" t="str">
        <f t="shared" si="21"/>
        <v/>
      </c>
      <c r="X131" s="654" t="str">
        <f t="shared" si="22"/>
        <v/>
      </c>
    </row>
    <row r="132" spans="1:26" s="595" customFormat="1">
      <c r="B132" s="1203"/>
      <c r="C132" s="1204"/>
      <c r="D132" s="657"/>
      <c r="E132" s="1193" t="s">
        <v>275</v>
      </c>
      <c r="F132" s="1193"/>
      <c r="G132" s="656" t="s">
        <v>202</v>
      </c>
      <c r="H132" s="655">
        <v>0.19324</v>
      </c>
      <c r="I132" s="655">
        <v>1.1E-4</v>
      </c>
      <c r="J132" s="655">
        <v>1.08E-3</v>
      </c>
      <c r="K132" s="655">
        <v>0.19442999999999999</v>
      </c>
      <c r="M132" s="655">
        <v>3.9230000000000001E-2</v>
      </c>
      <c r="O132" s="655">
        <v>0.23365999999999998</v>
      </c>
      <c r="P132" s="589"/>
      <c r="Q132" s="654" t="str">
        <f t="shared" si="20"/>
        <v/>
      </c>
      <c r="R132" s="654" t="str">
        <f t="shared" si="20"/>
        <v/>
      </c>
      <c r="S132" s="654" t="str">
        <f t="shared" si="20"/>
        <v/>
      </c>
      <c r="T132" s="654" t="str">
        <f t="shared" si="20"/>
        <v/>
      </c>
      <c r="U132" s="589"/>
      <c r="V132" s="654" t="str">
        <f t="shared" si="21"/>
        <v/>
      </c>
      <c r="X132" s="654" t="str">
        <f t="shared" si="22"/>
        <v/>
      </c>
    </row>
    <row r="133" spans="1:26" s="595" customFormat="1" ht="12.75" customHeight="1">
      <c r="B133" s="1201" t="s">
        <v>905</v>
      </c>
      <c r="C133" s="1202"/>
      <c r="D133" s="657"/>
      <c r="E133" s="1193" t="s">
        <v>274</v>
      </c>
      <c r="F133" s="1193"/>
      <c r="G133" s="656" t="s">
        <v>202</v>
      </c>
      <c r="H133" s="655">
        <v>0.41172999999999998</v>
      </c>
      <c r="I133" s="655">
        <v>1.3999999999999999E-4</v>
      </c>
      <c r="J133" s="655">
        <v>2.1099999999999999E-3</v>
      </c>
      <c r="K133" s="655">
        <v>0.41399000000000002</v>
      </c>
      <c r="M133" s="655">
        <v>8.4169999999999995E-2</v>
      </c>
      <c r="O133" s="655">
        <v>0.49815999999999999</v>
      </c>
      <c r="P133" s="589"/>
      <c r="Q133" s="654" t="str">
        <f t="shared" si="20"/>
        <v/>
      </c>
      <c r="R133" s="654" t="str">
        <f t="shared" si="20"/>
        <v/>
      </c>
      <c r="S133" s="654" t="str">
        <f t="shared" si="20"/>
        <v/>
      </c>
      <c r="T133" s="654" t="str">
        <f t="shared" si="20"/>
        <v/>
      </c>
      <c r="U133" s="589"/>
      <c r="V133" s="654" t="str">
        <f t="shared" si="21"/>
        <v/>
      </c>
      <c r="X133" s="654" t="str">
        <f t="shared" si="22"/>
        <v/>
      </c>
    </row>
    <row r="134" spans="1:26" s="595" customFormat="1">
      <c r="B134" s="1203"/>
      <c r="C134" s="1204"/>
      <c r="D134" s="657"/>
      <c r="E134" s="1193" t="s">
        <v>275</v>
      </c>
      <c r="F134" s="1193"/>
      <c r="G134" s="656" t="s">
        <v>202</v>
      </c>
      <c r="H134" s="655">
        <v>0.25584000000000001</v>
      </c>
      <c r="I134" s="655">
        <v>9.0000000000000006E-5</v>
      </c>
      <c r="J134" s="655">
        <v>1.31E-3</v>
      </c>
      <c r="K134" s="655">
        <v>0.25724000000000002</v>
      </c>
      <c r="M134" s="655">
        <v>5.2299999999999999E-2</v>
      </c>
      <c r="O134" s="655">
        <v>0.30954000000000004</v>
      </c>
      <c r="P134" s="589"/>
      <c r="Q134" s="654" t="str">
        <f t="shared" si="20"/>
        <v/>
      </c>
      <c r="R134" s="654" t="str">
        <f t="shared" si="20"/>
        <v/>
      </c>
      <c r="S134" s="654" t="str">
        <f t="shared" si="20"/>
        <v/>
      </c>
      <c r="T134" s="654" t="str">
        <f t="shared" si="20"/>
        <v/>
      </c>
      <c r="U134" s="589"/>
      <c r="V134" s="654" t="str">
        <f t="shared" si="21"/>
        <v/>
      </c>
      <c r="X134" s="654" t="str">
        <f t="shared" si="22"/>
        <v/>
      </c>
    </row>
    <row r="135" spans="1:26" s="595" customFormat="1" ht="12.75" customHeight="1">
      <c r="B135" s="1201" t="s">
        <v>328</v>
      </c>
      <c r="C135" s="1202"/>
      <c r="D135" s="657"/>
      <c r="E135" s="1193" t="s">
        <v>274</v>
      </c>
      <c r="F135" s="1193"/>
      <c r="G135" s="656" t="s">
        <v>202</v>
      </c>
      <c r="H135" s="655">
        <v>0.31141000000000002</v>
      </c>
      <c r="I135" s="655">
        <v>1.8000000000000001E-4</v>
      </c>
      <c r="J135" s="655">
        <v>1.74E-3</v>
      </c>
      <c r="K135" s="655">
        <v>0.31331999999999999</v>
      </c>
      <c r="M135" s="655">
        <v>6.3170000000000004E-2</v>
      </c>
      <c r="O135" s="655">
        <v>0.37648999999999999</v>
      </c>
      <c r="P135" s="589"/>
      <c r="Q135" s="654" t="str">
        <f>IF(ISBLANK(D135),"",D135*H135)</f>
        <v/>
      </c>
      <c r="R135" s="654" t="str">
        <f t="shared" ref="R135:T136" si="23">IF(ISBLANK($D135),"",$D135*I135)</f>
        <v/>
      </c>
      <c r="S135" s="654" t="str">
        <f t="shared" si="23"/>
        <v/>
      </c>
      <c r="T135" s="654" t="str">
        <f t="shared" si="23"/>
        <v/>
      </c>
      <c r="U135" s="589"/>
      <c r="V135" s="654" t="str">
        <f t="shared" si="21"/>
        <v/>
      </c>
      <c r="X135" s="654" t="str">
        <f t="shared" si="22"/>
        <v/>
      </c>
    </row>
    <row r="136" spans="1:26" s="595" customFormat="1">
      <c r="B136" s="1203"/>
      <c r="C136" s="1204"/>
      <c r="D136" s="657"/>
      <c r="E136" s="1193" t="s">
        <v>275</v>
      </c>
      <c r="F136" s="1193"/>
      <c r="G136" s="656" t="s">
        <v>202</v>
      </c>
      <c r="H136" s="655">
        <v>0.19350000000000001</v>
      </c>
      <c r="I136" s="655">
        <v>1.1E-4</v>
      </c>
      <c r="J136" s="655">
        <v>1.08E-3</v>
      </c>
      <c r="K136" s="655">
        <v>0.19469</v>
      </c>
      <c r="M136" s="655">
        <v>3.925E-2</v>
      </c>
      <c r="O136" s="655">
        <v>0.23394000000000001</v>
      </c>
      <c r="P136" s="589"/>
      <c r="Q136" s="654" t="str">
        <f>IF(ISBLANK(D136),"",D136*H136)</f>
        <v/>
      </c>
      <c r="R136" s="654" t="str">
        <f t="shared" si="23"/>
        <v/>
      </c>
      <c r="S136" s="654" t="str">
        <f t="shared" si="23"/>
        <v/>
      </c>
      <c r="T136" s="654" t="str">
        <f t="shared" si="23"/>
        <v/>
      </c>
      <c r="U136" s="589"/>
      <c r="V136" s="654" t="str">
        <f t="shared" si="21"/>
        <v/>
      </c>
      <c r="X136" s="654" t="str">
        <f t="shared" si="22"/>
        <v/>
      </c>
    </row>
    <row r="137" spans="1:26">
      <c r="A137" s="595"/>
      <c r="B137" s="1206" t="s">
        <v>327</v>
      </c>
      <c r="C137" s="1207"/>
      <c r="D137" s="690"/>
      <c r="E137" s="1196"/>
      <c r="F137" s="1196"/>
      <c r="G137" s="691"/>
      <c r="H137" s="690"/>
      <c r="I137" s="690"/>
      <c r="J137" s="690"/>
      <c r="K137" s="690"/>
      <c r="M137" s="690"/>
      <c r="O137" s="690"/>
      <c r="Q137" s="689">
        <f>SUM(Q129:Q136)</f>
        <v>0</v>
      </c>
      <c r="R137" s="689">
        <f>SUM(R129:R136)</f>
        <v>0</v>
      </c>
      <c r="S137" s="689">
        <f>SUM(S129:S136)</f>
        <v>0</v>
      </c>
      <c r="T137" s="689">
        <f>SUM(T129:T136)</f>
        <v>0</v>
      </c>
      <c r="V137" s="689">
        <f>SUM(V129:V136)</f>
        <v>0</v>
      </c>
      <c r="X137" s="689">
        <f>SUM(X129:X136)</f>
        <v>0</v>
      </c>
    </row>
    <row r="138" spans="1:26" s="635" customFormat="1">
      <c r="A138" s="595"/>
      <c r="E138" s="650"/>
    </row>
    <row r="139" spans="1:26" ht="12.75" customHeight="1">
      <c r="A139" s="993" t="s">
        <v>812</v>
      </c>
      <c r="B139" s="1217" t="s">
        <v>1418</v>
      </c>
      <c r="C139" s="1217"/>
      <c r="D139" s="1217"/>
      <c r="E139" s="1217"/>
      <c r="F139" s="1217"/>
      <c r="G139" s="1217"/>
      <c r="H139" s="1217"/>
      <c r="I139" s="1217"/>
      <c r="J139" s="720"/>
      <c r="K139" s="720"/>
      <c r="L139" s="720"/>
      <c r="M139" s="720"/>
      <c r="N139" s="720"/>
      <c r="O139" s="720"/>
      <c r="P139" s="723"/>
      <c r="Q139" s="720"/>
      <c r="R139" s="720"/>
      <c r="S139" s="720"/>
      <c r="T139" s="720"/>
      <c r="U139" s="720"/>
      <c r="V139" s="720"/>
      <c r="W139" s="720"/>
      <c r="X139" s="720"/>
      <c r="Y139" s="720"/>
      <c r="Z139" s="720"/>
    </row>
    <row r="140" spans="1:26" ht="69.75" customHeight="1">
      <c r="A140" s="993" t="s">
        <v>266</v>
      </c>
      <c r="B140" s="1210" t="s">
        <v>1560</v>
      </c>
      <c r="C140" s="1210"/>
      <c r="D140" s="1210"/>
      <c r="E140" s="1210"/>
      <c r="F140" s="1210"/>
      <c r="G140" s="1210"/>
      <c r="H140" s="1210"/>
      <c r="I140" s="1210"/>
      <c r="J140" s="1210"/>
      <c r="K140" s="1210"/>
      <c r="L140" s="1210"/>
      <c r="M140" s="1210"/>
      <c r="N140" s="1210"/>
      <c r="O140" s="1210"/>
      <c r="P140" s="891"/>
      <c r="Q140" s="891"/>
      <c r="R140" s="891"/>
      <c r="S140" s="891"/>
      <c r="T140" s="891"/>
      <c r="U140" s="891"/>
      <c r="V140" s="891"/>
      <c r="W140" s="891"/>
      <c r="X140" s="891"/>
      <c r="Y140" s="891"/>
      <c r="Z140" s="720"/>
    </row>
    <row r="141" spans="1:26" ht="69" customHeight="1">
      <c r="A141" s="993"/>
      <c r="B141" s="1210" t="s">
        <v>1689</v>
      </c>
      <c r="C141" s="1210"/>
      <c r="D141" s="1210"/>
      <c r="E141" s="1210"/>
      <c r="F141" s="1210"/>
      <c r="G141" s="1210"/>
      <c r="H141" s="1210"/>
      <c r="I141" s="1210"/>
      <c r="J141" s="1210"/>
      <c r="K141" s="1210"/>
      <c r="L141" s="1210"/>
      <c r="M141" s="1210"/>
      <c r="N141" s="1210"/>
      <c r="O141" s="1210"/>
      <c r="P141" s="891"/>
      <c r="Q141" s="891"/>
      <c r="R141" s="891"/>
      <c r="S141" s="891"/>
      <c r="T141" s="891"/>
      <c r="U141" s="891"/>
      <c r="V141" s="891"/>
      <c r="W141" s="891"/>
      <c r="X141" s="891"/>
      <c r="Y141" s="891"/>
      <c r="Z141" s="720"/>
    </row>
    <row r="142" spans="1:26" ht="17.25" customHeight="1">
      <c r="A142" s="993"/>
      <c r="B142" s="1073" t="s">
        <v>1559</v>
      </c>
      <c r="C142" s="1073"/>
      <c r="D142" s="1073"/>
      <c r="E142" s="1073"/>
      <c r="F142" s="1073"/>
      <c r="G142" s="1073"/>
      <c r="H142" s="1073"/>
      <c r="I142" s="1073"/>
      <c r="J142" s="1073"/>
      <c r="K142" s="1073"/>
      <c r="L142" s="1073"/>
      <c r="M142" s="1073"/>
      <c r="N142" s="1073"/>
      <c r="O142" s="1073"/>
      <c r="P142" s="891"/>
      <c r="Q142" s="891"/>
      <c r="R142" s="891"/>
      <c r="S142" s="891"/>
      <c r="T142" s="891"/>
      <c r="U142" s="891"/>
      <c r="V142" s="891"/>
      <c r="W142" s="891"/>
      <c r="X142" s="891"/>
      <c r="Y142" s="891"/>
      <c r="Z142" s="720"/>
    </row>
    <row r="143" spans="1:26" ht="49.5" customHeight="1">
      <c r="A143" s="993"/>
      <c r="B143" s="1210" t="s">
        <v>1226</v>
      </c>
      <c r="C143" s="1210"/>
      <c r="D143" s="1210"/>
      <c r="E143" s="1210"/>
      <c r="F143" s="1210"/>
      <c r="G143" s="1210"/>
      <c r="H143" s="1210"/>
      <c r="I143" s="1210"/>
      <c r="J143" s="1210"/>
      <c r="K143" s="1210"/>
      <c r="L143" s="1210"/>
      <c r="M143" s="1210"/>
      <c r="N143" s="1210"/>
      <c r="O143" s="1210"/>
    </row>
    <row r="144" spans="1:26" ht="40.5" customHeight="1">
      <c r="A144" s="993"/>
      <c r="B144" s="1210" t="s">
        <v>1167</v>
      </c>
      <c r="C144" s="1210"/>
      <c r="D144" s="1210"/>
      <c r="E144" s="1210"/>
      <c r="F144" s="1210"/>
      <c r="G144" s="1210"/>
      <c r="H144" s="1210"/>
      <c r="I144" s="1210"/>
      <c r="J144" s="1210"/>
      <c r="K144" s="1210"/>
      <c r="L144" s="1210"/>
      <c r="M144" s="1210"/>
      <c r="N144" s="1210"/>
      <c r="O144" s="1210"/>
    </row>
    <row r="145" spans="1:24" ht="45.75" customHeight="1">
      <c r="A145" s="993"/>
      <c r="B145" s="1210" t="s">
        <v>1580</v>
      </c>
      <c r="C145" s="1210"/>
      <c r="D145" s="1210"/>
      <c r="E145" s="1210"/>
      <c r="F145" s="1210"/>
      <c r="G145" s="1210"/>
      <c r="H145" s="1210"/>
      <c r="I145" s="1210"/>
      <c r="J145" s="1210"/>
      <c r="K145" s="1210"/>
      <c r="L145" s="1210"/>
      <c r="M145" s="1210"/>
      <c r="N145" s="1210"/>
      <c r="O145" s="1210"/>
    </row>
    <row r="146" spans="1:24" ht="15.75" customHeight="1">
      <c r="A146" s="993"/>
      <c r="B146" s="1098" t="s">
        <v>1419</v>
      </c>
      <c r="C146" s="1098"/>
      <c r="D146" s="1098"/>
      <c r="E146" s="1098"/>
      <c r="F146" s="1098"/>
      <c r="G146" s="1098"/>
      <c r="H146" s="1098"/>
      <c r="I146" s="1098"/>
      <c r="J146" s="1098"/>
      <c r="K146" s="1098"/>
      <c r="L146" s="1098"/>
      <c r="M146" s="1098"/>
      <c r="N146" s="1098"/>
      <c r="O146" s="1098"/>
      <c r="P146" s="684"/>
      <c r="Q146" s="684"/>
    </row>
    <row r="147" spans="1:24" s="679" customFormat="1">
      <c r="A147" s="638"/>
      <c r="B147" s="687"/>
      <c r="C147" s="687"/>
      <c r="D147" s="687"/>
      <c r="E147" s="687"/>
      <c r="F147" s="687"/>
      <c r="G147" s="687"/>
    </row>
    <row r="148" spans="1:24">
      <c r="A148" s="678" t="s">
        <v>67</v>
      </c>
      <c r="E148" s="589"/>
      <c r="G148" s="632"/>
      <c r="H148" s="1216" t="s">
        <v>987</v>
      </c>
      <c r="I148" s="1216"/>
      <c r="J148" s="1216"/>
      <c r="K148" s="1216"/>
      <c r="M148" s="677" t="s">
        <v>749</v>
      </c>
      <c r="O148" s="676" t="s">
        <v>750</v>
      </c>
      <c r="Q148" s="1216" t="s">
        <v>987</v>
      </c>
      <c r="R148" s="1216"/>
      <c r="S148" s="1216"/>
      <c r="T148" s="1216"/>
      <c r="V148" s="677" t="s">
        <v>749</v>
      </c>
      <c r="X148" s="676" t="s">
        <v>750</v>
      </c>
    </row>
    <row r="149" spans="1:24" ht="24">
      <c r="A149" s="686">
        <f>A127+1</f>
        <v>2</v>
      </c>
      <c r="B149" s="1191" t="s">
        <v>13</v>
      </c>
      <c r="C149" s="1192"/>
      <c r="D149" s="1192"/>
      <c r="E149" s="1192"/>
      <c r="F149" s="1192"/>
      <c r="G149" s="674"/>
      <c r="H149" s="672" t="s">
        <v>844</v>
      </c>
      <c r="I149" s="673" t="s">
        <v>846</v>
      </c>
      <c r="J149" s="672" t="s">
        <v>847</v>
      </c>
      <c r="K149" s="670" t="s">
        <v>764</v>
      </c>
      <c r="L149" s="671"/>
      <c r="M149" s="670" t="s">
        <v>762</v>
      </c>
      <c r="O149" s="670" t="s">
        <v>763</v>
      </c>
      <c r="Q149" s="672" t="s">
        <v>844</v>
      </c>
      <c r="R149" s="672" t="s">
        <v>846</v>
      </c>
      <c r="S149" s="672" t="s">
        <v>847</v>
      </c>
      <c r="T149" s="670" t="s">
        <v>764</v>
      </c>
      <c r="V149" s="670" t="s">
        <v>762</v>
      </c>
      <c r="W149" s="671"/>
      <c r="X149" s="670" t="s">
        <v>763</v>
      </c>
    </row>
    <row r="150" spans="1:24" ht="24">
      <c r="A150" s="595"/>
      <c r="B150" s="1208" t="s">
        <v>22</v>
      </c>
      <c r="C150" s="1209"/>
      <c r="D150" s="666" t="s">
        <v>273</v>
      </c>
      <c r="E150" s="1208" t="s">
        <v>201</v>
      </c>
      <c r="F150" s="1209"/>
      <c r="G150" s="667" t="s">
        <v>202</v>
      </c>
      <c r="H150" s="666" t="s">
        <v>203</v>
      </c>
      <c r="I150" s="665" t="s">
        <v>899</v>
      </c>
      <c r="J150" s="665" t="s">
        <v>899</v>
      </c>
      <c r="K150" s="665" t="s">
        <v>899</v>
      </c>
      <c r="M150" s="665" t="s">
        <v>899</v>
      </c>
      <c r="O150" s="665" t="s">
        <v>899</v>
      </c>
      <c r="Q150" s="666" t="s">
        <v>204</v>
      </c>
      <c r="R150" s="665" t="s">
        <v>767</v>
      </c>
      <c r="S150" s="665" t="s">
        <v>767</v>
      </c>
      <c r="T150" s="665" t="s">
        <v>767</v>
      </c>
      <c r="V150" s="665" t="s">
        <v>767</v>
      </c>
      <c r="X150" s="665" t="s">
        <v>767</v>
      </c>
    </row>
    <row r="151" spans="1:24">
      <c r="A151" s="595"/>
      <c r="B151" s="1201" t="s">
        <v>14</v>
      </c>
      <c r="C151" s="1202"/>
      <c r="D151" s="657"/>
      <c r="E151" s="1193" t="s">
        <v>274</v>
      </c>
      <c r="F151" s="1193"/>
      <c r="G151" s="656" t="s">
        <v>202</v>
      </c>
      <c r="H151" s="655">
        <v>0.23799000000000001</v>
      </c>
      <c r="I151" s="655">
        <v>2.4000000000000001E-4</v>
      </c>
      <c r="J151" s="655">
        <v>1.0499999999999999E-3</v>
      </c>
      <c r="K151" s="655">
        <v>0.23927999999999999</v>
      </c>
      <c r="M151" s="655">
        <v>4.7879999999999999E-2</v>
      </c>
      <c r="O151" s="655">
        <v>0.28716000000000003</v>
      </c>
      <c r="Q151" s="654" t="str">
        <f t="shared" ref="Q151:Q168" si="24">IF(ISBLANK(D151),"",D151*H151)</f>
        <v/>
      </c>
      <c r="R151" s="654" t="str">
        <f t="shared" ref="R151:R168" si="25">IF(ISBLANK($D151),"",$D151*I151)</f>
        <v/>
      </c>
      <c r="S151" s="654" t="str">
        <f t="shared" ref="S151:S168" si="26">IF(ISBLANK($D151),"",$D151*J151)</f>
        <v/>
      </c>
      <c r="T151" s="654" t="str">
        <f t="shared" ref="T151:T168" si="27">IF(ISBLANK($D151),"",$D151*K151)</f>
        <v/>
      </c>
      <c r="V151" s="654" t="str">
        <f t="shared" ref="V151:V168" si="28">IF(ISBLANK($D151),"",$D151*M151)</f>
        <v/>
      </c>
      <c r="X151" s="654" t="str">
        <f t="shared" ref="X151:X168" si="29">IF(ISBLANK($D151),"",$D151*O151)</f>
        <v/>
      </c>
    </row>
    <row r="152" spans="1:24">
      <c r="A152" s="595"/>
      <c r="B152" s="1211" t="s">
        <v>14</v>
      </c>
      <c r="C152" s="1212"/>
      <c r="D152" s="657"/>
      <c r="E152" s="1193" t="s">
        <v>275</v>
      </c>
      <c r="F152" s="1193"/>
      <c r="G152" s="656" t="s">
        <v>202</v>
      </c>
      <c r="H152" s="655">
        <v>0.14788000000000001</v>
      </c>
      <c r="I152" s="655">
        <v>1.4999999999999999E-4</v>
      </c>
      <c r="J152" s="655">
        <v>6.4999999999999997E-4</v>
      </c>
      <c r="K152" s="655">
        <v>0.14868000000000001</v>
      </c>
      <c r="M152" s="655">
        <v>2.9749999999999999E-2</v>
      </c>
      <c r="O152" s="655">
        <v>0.17843000000000001</v>
      </c>
      <c r="Q152" s="654" t="str">
        <f t="shared" si="24"/>
        <v/>
      </c>
      <c r="R152" s="654" t="str">
        <f t="shared" si="25"/>
        <v/>
      </c>
      <c r="S152" s="654" t="str">
        <f t="shared" si="26"/>
        <v/>
      </c>
      <c r="T152" s="654" t="str">
        <f t="shared" si="27"/>
        <v/>
      </c>
      <c r="V152" s="654" t="str">
        <f t="shared" si="28"/>
        <v/>
      </c>
      <c r="X152" s="654" t="str">
        <f t="shared" si="29"/>
        <v/>
      </c>
    </row>
    <row r="153" spans="1:24">
      <c r="A153" s="595"/>
      <c r="B153" s="1201" t="s">
        <v>15</v>
      </c>
      <c r="C153" s="1202"/>
      <c r="D153" s="657"/>
      <c r="E153" s="1193" t="s">
        <v>274</v>
      </c>
      <c r="F153" s="1193"/>
      <c r="G153" s="656" t="s">
        <v>202</v>
      </c>
      <c r="H153" s="655">
        <v>0.26611000000000001</v>
      </c>
      <c r="I153" s="655">
        <v>2.4000000000000001E-4</v>
      </c>
      <c r="J153" s="655">
        <v>1.0499999999999999E-3</v>
      </c>
      <c r="K153" s="655">
        <v>0.26739000000000002</v>
      </c>
      <c r="M153" s="655">
        <v>5.3539999999999997E-2</v>
      </c>
      <c r="O153" s="655">
        <v>0.32094</v>
      </c>
      <c r="Q153" s="654" t="str">
        <f t="shared" si="24"/>
        <v/>
      </c>
      <c r="R153" s="654" t="str">
        <f t="shared" si="25"/>
        <v/>
      </c>
      <c r="S153" s="654" t="str">
        <f t="shared" si="26"/>
        <v/>
      </c>
      <c r="T153" s="654" t="str">
        <f t="shared" si="27"/>
        <v/>
      </c>
      <c r="V153" s="654" t="str">
        <f t="shared" si="28"/>
        <v/>
      </c>
      <c r="X153" s="654" t="str">
        <f t="shared" si="29"/>
        <v/>
      </c>
    </row>
    <row r="154" spans="1:24">
      <c r="A154" s="595"/>
      <c r="B154" s="1211" t="s">
        <v>15</v>
      </c>
      <c r="C154" s="1212"/>
      <c r="D154" s="657"/>
      <c r="E154" s="1193" t="s">
        <v>275</v>
      </c>
      <c r="F154" s="1193"/>
      <c r="G154" s="656" t="s">
        <v>202</v>
      </c>
      <c r="H154" s="655">
        <v>0.16535</v>
      </c>
      <c r="I154" s="655">
        <v>1.4999999999999999E-4</v>
      </c>
      <c r="J154" s="655">
        <v>6.4999999999999997E-4</v>
      </c>
      <c r="K154" s="655">
        <v>0.16614999999999999</v>
      </c>
      <c r="M154" s="655">
        <v>3.3270000000000001E-2</v>
      </c>
      <c r="O154" s="655">
        <v>0.19941999999999999</v>
      </c>
      <c r="Q154" s="654" t="str">
        <f t="shared" si="24"/>
        <v/>
      </c>
      <c r="R154" s="654" t="str">
        <f t="shared" si="25"/>
        <v/>
      </c>
      <c r="S154" s="654" t="str">
        <f t="shared" si="26"/>
        <v/>
      </c>
      <c r="T154" s="654" t="str">
        <f t="shared" si="27"/>
        <v/>
      </c>
      <c r="V154" s="654" t="str">
        <f t="shared" si="28"/>
        <v/>
      </c>
      <c r="X154" s="654" t="str">
        <f t="shared" si="29"/>
        <v/>
      </c>
    </row>
    <row r="155" spans="1:24">
      <c r="A155" s="595"/>
      <c r="B155" s="1201" t="s">
        <v>16</v>
      </c>
      <c r="C155" s="1202"/>
      <c r="D155" s="657"/>
      <c r="E155" s="1193" t="s">
        <v>274</v>
      </c>
      <c r="F155" s="1193"/>
      <c r="G155" s="656" t="s">
        <v>202</v>
      </c>
      <c r="H155" s="655">
        <v>0.31637999999999999</v>
      </c>
      <c r="I155" s="655">
        <v>2.4000000000000001E-4</v>
      </c>
      <c r="J155" s="655">
        <v>1.0499999999999999E-3</v>
      </c>
      <c r="K155" s="655">
        <v>0.31767000000000001</v>
      </c>
      <c r="M155" s="655">
        <v>6.3670000000000004E-2</v>
      </c>
      <c r="O155" s="655">
        <v>0.38133</v>
      </c>
      <c r="Q155" s="654" t="str">
        <f t="shared" si="24"/>
        <v/>
      </c>
      <c r="R155" s="654" t="str">
        <f t="shared" si="25"/>
        <v/>
      </c>
      <c r="S155" s="654" t="str">
        <f t="shared" si="26"/>
        <v/>
      </c>
      <c r="T155" s="654" t="str">
        <f t="shared" si="27"/>
        <v/>
      </c>
      <c r="V155" s="654" t="str">
        <f t="shared" si="28"/>
        <v/>
      </c>
      <c r="X155" s="654" t="str">
        <f t="shared" si="29"/>
        <v/>
      </c>
    </row>
    <row r="156" spans="1:24">
      <c r="A156" s="595"/>
      <c r="B156" s="1211" t="s">
        <v>16</v>
      </c>
      <c r="C156" s="1212"/>
      <c r="D156" s="657"/>
      <c r="E156" s="1193" t="s">
        <v>275</v>
      </c>
      <c r="F156" s="1193"/>
      <c r="G156" s="656" t="s">
        <v>202</v>
      </c>
      <c r="H156" s="655">
        <v>0.19658999999999999</v>
      </c>
      <c r="I156" s="655">
        <v>1.4999999999999999E-4</v>
      </c>
      <c r="J156" s="655">
        <v>6.4999999999999997E-4</v>
      </c>
      <c r="K156" s="655">
        <v>0.19739000000000001</v>
      </c>
      <c r="M156" s="655">
        <v>3.9559999999999998E-2</v>
      </c>
      <c r="O156" s="655">
        <v>0.23694999999999999</v>
      </c>
      <c r="Q156" s="654" t="str">
        <f t="shared" si="24"/>
        <v/>
      </c>
      <c r="R156" s="654" t="str">
        <f t="shared" si="25"/>
        <v/>
      </c>
      <c r="S156" s="654" t="str">
        <f t="shared" si="26"/>
        <v/>
      </c>
      <c r="T156" s="654" t="str">
        <f t="shared" si="27"/>
        <v/>
      </c>
      <c r="V156" s="654" t="str">
        <f t="shared" si="28"/>
        <v/>
      </c>
      <c r="X156" s="654" t="str">
        <f t="shared" si="29"/>
        <v/>
      </c>
    </row>
    <row r="157" spans="1:24">
      <c r="A157" s="595"/>
      <c r="B157" s="1201" t="s">
        <v>17</v>
      </c>
      <c r="C157" s="1202"/>
      <c r="D157" s="657"/>
      <c r="E157" s="1193" t="s">
        <v>274</v>
      </c>
      <c r="F157" s="1193"/>
      <c r="G157" s="656" t="s">
        <v>202</v>
      </c>
      <c r="H157" s="655">
        <v>0.36307</v>
      </c>
      <c r="I157" s="655">
        <v>2.4000000000000001E-4</v>
      </c>
      <c r="J157" s="655">
        <v>1.0499999999999999E-3</v>
      </c>
      <c r="K157" s="655">
        <v>0.36436000000000002</v>
      </c>
      <c r="M157" s="655">
        <v>7.3050000000000004E-2</v>
      </c>
      <c r="O157" s="655">
        <v>0.43740000000000001</v>
      </c>
      <c r="Q157" s="654" t="str">
        <f t="shared" si="24"/>
        <v/>
      </c>
      <c r="R157" s="654" t="str">
        <f t="shared" si="25"/>
        <v/>
      </c>
      <c r="S157" s="654" t="str">
        <f t="shared" si="26"/>
        <v/>
      </c>
      <c r="T157" s="654" t="str">
        <f t="shared" si="27"/>
        <v/>
      </c>
      <c r="V157" s="654" t="str">
        <f t="shared" si="28"/>
        <v/>
      </c>
      <c r="X157" s="654" t="str">
        <f t="shared" si="29"/>
        <v/>
      </c>
    </row>
    <row r="158" spans="1:24">
      <c r="A158" s="595"/>
      <c r="B158" s="1211" t="s">
        <v>17</v>
      </c>
      <c r="C158" s="1212"/>
      <c r="D158" s="657"/>
      <c r="E158" s="1193" t="s">
        <v>275</v>
      </c>
      <c r="F158" s="1193"/>
      <c r="G158" s="656" t="s">
        <v>202</v>
      </c>
      <c r="H158" s="655">
        <v>0.22559999999999999</v>
      </c>
      <c r="I158" s="655">
        <v>1.4999999999999999E-4</v>
      </c>
      <c r="J158" s="655">
        <v>6.4999999999999997E-4</v>
      </c>
      <c r="K158" s="655">
        <v>0.22639999999999999</v>
      </c>
      <c r="M158" s="655">
        <v>4.539E-2</v>
      </c>
      <c r="O158" s="655">
        <v>0.27178999999999998</v>
      </c>
      <c r="Q158" s="654" t="str">
        <f t="shared" si="24"/>
        <v/>
      </c>
      <c r="R158" s="654" t="str">
        <f t="shared" si="25"/>
        <v/>
      </c>
      <c r="S158" s="654" t="str">
        <f t="shared" si="26"/>
        <v/>
      </c>
      <c r="T158" s="654" t="str">
        <f t="shared" si="27"/>
        <v/>
      </c>
      <c r="V158" s="654" t="str">
        <f t="shared" si="28"/>
        <v/>
      </c>
      <c r="X158" s="654" t="str">
        <f t="shared" si="29"/>
        <v/>
      </c>
    </row>
    <row r="159" spans="1:24">
      <c r="A159" s="595"/>
      <c r="B159" s="1201" t="s">
        <v>19</v>
      </c>
      <c r="C159" s="1202"/>
      <c r="D159" s="657"/>
      <c r="E159" s="1193" t="s">
        <v>274</v>
      </c>
      <c r="F159" s="1193"/>
      <c r="G159" s="656" t="s">
        <v>202</v>
      </c>
      <c r="H159" s="655">
        <v>0.4249</v>
      </c>
      <c r="I159" s="655">
        <v>2.4000000000000001E-4</v>
      </c>
      <c r="J159" s="655">
        <v>1.0499999999999999E-3</v>
      </c>
      <c r="K159" s="655">
        <v>0.42619000000000001</v>
      </c>
      <c r="M159" s="655">
        <v>8.5489999999999997E-2</v>
      </c>
      <c r="O159" s="655">
        <v>0.51166999999999996</v>
      </c>
      <c r="Q159" s="654" t="str">
        <f t="shared" si="24"/>
        <v/>
      </c>
      <c r="R159" s="654" t="str">
        <f t="shared" si="25"/>
        <v/>
      </c>
      <c r="S159" s="654" t="str">
        <f t="shared" si="26"/>
        <v/>
      </c>
      <c r="T159" s="654" t="str">
        <f t="shared" si="27"/>
        <v/>
      </c>
      <c r="V159" s="654" t="str">
        <f t="shared" si="28"/>
        <v/>
      </c>
      <c r="X159" s="654" t="str">
        <f t="shared" si="29"/>
        <v/>
      </c>
    </row>
    <row r="160" spans="1:24">
      <c r="A160" s="595"/>
      <c r="B160" s="1211" t="s">
        <v>19</v>
      </c>
      <c r="C160" s="1212"/>
      <c r="D160" s="657"/>
      <c r="E160" s="1193" t="s">
        <v>275</v>
      </c>
      <c r="F160" s="1193"/>
      <c r="G160" s="656" t="s">
        <v>202</v>
      </c>
      <c r="H160" s="655">
        <v>0.26401999999999998</v>
      </c>
      <c r="I160" s="655">
        <v>1.4999999999999999E-4</v>
      </c>
      <c r="J160" s="655">
        <v>6.4999999999999997E-4</v>
      </c>
      <c r="K160" s="655">
        <v>0.26482</v>
      </c>
      <c r="M160" s="655">
        <v>5.3120000000000001E-2</v>
      </c>
      <c r="O160" s="655">
        <v>0.31794</v>
      </c>
      <c r="Q160" s="654" t="str">
        <f t="shared" si="24"/>
        <v/>
      </c>
      <c r="R160" s="654" t="str">
        <f t="shared" si="25"/>
        <v/>
      </c>
      <c r="S160" s="654" t="str">
        <f t="shared" si="26"/>
        <v/>
      </c>
      <c r="T160" s="654" t="str">
        <f t="shared" si="27"/>
        <v/>
      </c>
      <c r="V160" s="654" t="str">
        <f t="shared" si="28"/>
        <v/>
      </c>
      <c r="X160" s="654" t="str">
        <f t="shared" si="29"/>
        <v/>
      </c>
    </row>
    <row r="161" spans="1:24">
      <c r="A161" s="595"/>
      <c r="B161" s="1201" t="s">
        <v>21</v>
      </c>
      <c r="C161" s="1202"/>
      <c r="D161" s="657"/>
      <c r="E161" s="1193" t="s">
        <v>274</v>
      </c>
      <c r="F161" s="1193"/>
      <c r="G161" s="656" t="s">
        <v>202</v>
      </c>
      <c r="H161" s="655">
        <v>0.56269000000000002</v>
      </c>
      <c r="I161" s="655">
        <v>2.4000000000000001E-4</v>
      </c>
      <c r="J161" s="655">
        <v>1.0499999999999999E-3</v>
      </c>
      <c r="K161" s="655">
        <v>0.56398000000000004</v>
      </c>
      <c r="M161" s="655">
        <v>0.11322</v>
      </c>
      <c r="O161" s="655">
        <v>0.67720000000000002</v>
      </c>
      <c r="Q161" s="654" t="str">
        <f t="shared" si="24"/>
        <v/>
      </c>
      <c r="R161" s="654" t="str">
        <f t="shared" si="25"/>
        <v/>
      </c>
      <c r="S161" s="654" t="str">
        <f t="shared" si="26"/>
        <v/>
      </c>
      <c r="T161" s="654" t="str">
        <f t="shared" si="27"/>
        <v/>
      </c>
      <c r="V161" s="654" t="str">
        <f t="shared" si="28"/>
        <v/>
      </c>
      <c r="X161" s="654" t="str">
        <f t="shared" si="29"/>
        <v/>
      </c>
    </row>
    <row r="162" spans="1:24">
      <c r="A162" s="595"/>
      <c r="B162" s="1211" t="s">
        <v>21</v>
      </c>
      <c r="C162" s="1212"/>
      <c r="D162" s="657"/>
      <c r="E162" s="1193" t="s">
        <v>275</v>
      </c>
      <c r="F162" s="1193"/>
      <c r="G162" s="656" t="s">
        <v>202</v>
      </c>
      <c r="H162" s="655">
        <v>0.34964000000000001</v>
      </c>
      <c r="I162" s="655">
        <v>1.4999999999999999E-4</v>
      </c>
      <c r="J162" s="655">
        <v>6.4999999999999997E-4</v>
      </c>
      <c r="K162" s="655">
        <v>0.35043999999999997</v>
      </c>
      <c r="M162" s="655">
        <v>7.0349999999999996E-2</v>
      </c>
      <c r="O162" s="655">
        <v>0.42079</v>
      </c>
      <c r="Q162" s="654" t="str">
        <f t="shared" si="24"/>
        <v/>
      </c>
      <c r="R162" s="654" t="str">
        <f t="shared" si="25"/>
        <v/>
      </c>
      <c r="S162" s="654" t="str">
        <f t="shared" si="26"/>
        <v/>
      </c>
      <c r="T162" s="654" t="str">
        <f t="shared" si="27"/>
        <v/>
      </c>
      <c r="V162" s="654" t="str">
        <f t="shared" si="28"/>
        <v/>
      </c>
      <c r="X162" s="654" t="str">
        <f t="shared" si="29"/>
        <v/>
      </c>
    </row>
    <row r="163" spans="1:24">
      <c r="A163" s="595"/>
      <c r="B163" s="1201" t="s">
        <v>20</v>
      </c>
      <c r="C163" s="1202"/>
      <c r="D163" s="657"/>
      <c r="E163" s="1193" t="s">
        <v>274</v>
      </c>
      <c r="F163" s="1193"/>
      <c r="G163" s="656" t="s">
        <v>202</v>
      </c>
      <c r="H163" s="655">
        <v>0.40716000000000002</v>
      </c>
      <c r="I163" s="655">
        <v>2.4000000000000001E-4</v>
      </c>
      <c r="J163" s="655">
        <v>1.0499999999999999E-3</v>
      </c>
      <c r="K163" s="655">
        <v>0.40844999999999998</v>
      </c>
      <c r="M163" s="655">
        <v>8.1930000000000003E-2</v>
      </c>
      <c r="O163" s="655">
        <v>0.49037999999999998</v>
      </c>
      <c r="Q163" s="654" t="str">
        <f t="shared" si="24"/>
        <v/>
      </c>
      <c r="R163" s="654" t="str">
        <f t="shared" si="25"/>
        <v/>
      </c>
      <c r="S163" s="654" t="str">
        <f t="shared" si="26"/>
        <v/>
      </c>
      <c r="T163" s="654" t="str">
        <f t="shared" si="27"/>
        <v/>
      </c>
      <c r="V163" s="654" t="str">
        <f t="shared" si="28"/>
        <v/>
      </c>
      <c r="X163" s="654" t="str">
        <f t="shared" si="29"/>
        <v/>
      </c>
    </row>
    <row r="164" spans="1:24">
      <c r="A164" s="595"/>
      <c r="B164" s="1211" t="s">
        <v>20</v>
      </c>
      <c r="C164" s="1212"/>
      <c r="D164" s="657"/>
      <c r="E164" s="1193" t="s">
        <v>275</v>
      </c>
      <c r="F164" s="1193"/>
      <c r="G164" s="656" t="s">
        <v>202</v>
      </c>
      <c r="H164" s="655">
        <v>0.253</v>
      </c>
      <c r="I164" s="655">
        <v>1.4999999999999999E-4</v>
      </c>
      <c r="J164" s="655">
        <v>6.4999999999999997E-4</v>
      </c>
      <c r="K164" s="655">
        <v>0.25380000000000003</v>
      </c>
      <c r="M164" s="655">
        <v>5.0909999999999997E-2</v>
      </c>
      <c r="O164" s="655">
        <v>0.30471000000000004</v>
      </c>
      <c r="Q164" s="654" t="str">
        <f t="shared" si="24"/>
        <v/>
      </c>
      <c r="R164" s="654" t="str">
        <f t="shared" si="25"/>
        <v/>
      </c>
      <c r="S164" s="654" t="str">
        <f t="shared" si="26"/>
        <v/>
      </c>
      <c r="T164" s="654" t="str">
        <f t="shared" si="27"/>
        <v/>
      </c>
      <c r="V164" s="654" t="str">
        <f t="shared" si="28"/>
        <v/>
      </c>
      <c r="X164" s="654" t="str">
        <f t="shared" si="29"/>
        <v/>
      </c>
    </row>
    <row r="165" spans="1:24">
      <c r="A165" s="595"/>
      <c r="B165" s="1201" t="s">
        <v>1230</v>
      </c>
      <c r="C165" s="1202"/>
      <c r="D165" s="657"/>
      <c r="E165" s="1193" t="s">
        <v>274</v>
      </c>
      <c r="F165" s="1193"/>
      <c r="G165" s="656" t="s">
        <v>202</v>
      </c>
      <c r="H165" s="655">
        <v>0.45272000000000001</v>
      </c>
      <c r="I165" s="655">
        <v>2.4000000000000001E-4</v>
      </c>
      <c r="J165" s="655">
        <v>1.0499999999999999E-3</v>
      </c>
      <c r="K165" s="655">
        <v>0.45401000000000002</v>
      </c>
      <c r="M165" s="655">
        <v>9.1090000000000004E-2</v>
      </c>
      <c r="O165" s="655">
        <v>0.54510000000000003</v>
      </c>
      <c r="Q165" s="654" t="str">
        <f t="shared" si="24"/>
        <v/>
      </c>
      <c r="R165" s="654" t="str">
        <f t="shared" si="25"/>
        <v/>
      </c>
      <c r="S165" s="654" t="str">
        <f t="shared" si="26"/>
        <v/>
      </c>
      <c r="T165" s="654" t="str">
        <f t="shared" si="27"/>
        <v/>
      </c>
      <c r="V165" s="654" t="str">
        <f t="shared" si="28"/>
        <v/>
      </c>
      <c r="X165" s="654" t="str">
        <f t="shared" si="29"/>
        <v/>
      </c>
    </row>
    <row r="166" spans="1:24">
      <c r="A166" s="595"/>
      <c r="B166" s="1211" t="s">
        <v>1230</v>
      </c>
      <c r="C166" s="1212"/>
      <c r="D166" s="657"/>
      <c r="E166" s="1193" t="s">
        <v>275</v>
      </c>
      <c r="F166" s="1193"/>
      <c r="G166" s="656" t="s">
        <v>202</v>
      </c>
      <c r="H166" s="655">
        <v>0.28131</v>
      </c>
      <c r="I166" s="655">
        <v>1.4999999999999999E-4</v>
      </c>
      <c r="J166" s="655">
        <v>6.4999999999999997E-4</v>
      </c>
      <c r="K166" s="655">
        <v>0.28211000000000003</v>
      </c>
      <c r="M166" s="655">
        <v>5.6599999999999998E-2</v>
      </c>
      <c r="O166" s="655">
        <v>0.33871000000000001</v>
      </c>
      <c r="Q166" s="654" t="str">
        <f t="shared" si="24"/>
        <v/>
      </c>
      <c r="R166" s="654" t="str">
        <f t="shared" si="25"/>
        <v/>
      </c>
      <c r="S166" s="654" t="str">
        <f t="shared" si="26"/>
        <v/>
      </c>
      <c r="T166" s="654" t="str">
        <f t="shared" si="27"/>
        <v/>
      </c>
      <c r="V166" s="654" t="str">
        <f t="shared" si="28"/>
        <v/>
      </c>
      <c r="X166" s="654" t="str">
        <f t="shared" si="29"/>
        <v/>
      </c>
    </row>
    <row r="167" spans="1:24">
      <c r="A167" s="595"/>
      <c r="B167" s="1201" t="s">
        <v>18</v>
      </c>
      <c r="C167" s="1202"/>
      <c r="D167" s="657"/>
      <c r="E167" s="1193" t="s">
        <v>274</v>
      </c>
      <c r="F167" s="1193"/>
      <c r="G167" s="656" t="s">
        <v>202</v>
      </c>
      <c r="H167" s="655">
        <v>0.35548999999999997</v>
      </c>
      <c r="I167" s="655">
        <v>2.4000000000000001E-4</v>
      </c>
      <c r="J167" s="655">
        <v>1.0499999999999999E-3</v>
      </c>
      <c r="K167" s="655">
        <v>0.35677999999999999</v>
      </c>
      <c r="M167" s="655">
        <v>7.152E-2</v>
      </c>
      <c r="O167" s="655">
        <v>0.42829</v>
      </c>
      <c r="Q167" s="654" t="str">
        <f t="shared" si="24"/>
        <v/>
      </c>
      <c r="R167" s="654" t="str">
        <f t="shared" si="25"/>
        <v/>
      </c>
      <c r="S167" s="654" t="str">
        <f t="shared" si="26"/>
        <v/>
      </c>
      <c r="T167" s="654" t="str">
        <f t="shared" si="27"/>
        <v/>
      </c>
      <c r="V167" s="654" t="str">
        <f t="shared" si="28"/>
        <v/>
      </c>
      <c r="X167" s="654" t="str">
        <f t="shared" si="29"/>
        <v/>
      </c>
    </row>
    <row r="168" spans="1:24">
      <c r="A168" s="595"/>
      <c r="B168" s="1211" t="s">
        <v>18</v>
      </c>
      <c r="C168" s="1212"/>
      <c r="D168" s="657"/>
      <c r="E168" s="1193" t="s">
        <v>275</v>
      </c>
      <c r="F168" s="1193"/>
      <c r="G168" s="656" t="s">
        <v>202</v>
      </c>
      <c r="H168" s="655">
        <v>0.22089</v>
      </c>
      <c r="I168" s="655">
        <v>1.4999999999999999E-4</v>
      </c>
      <c r="J168" s="655">
        <v>6.4999999999999997E-4</v>
      </c>
      <c r="K168" s="655">
        <v>0.22169</v>
      </c>
      <c r="M168" s="655">
        <v>4.444E-2</v>
      </c>
      <c r="O168" s="655">
        <v>0.26612999999999998</v>
      </c>
      <c r="Q168" s="654" t="str">
        <f t="shared" si="24"/>
        <v/>
      </c>
      <c r="R168" s="654" t="str">
        <f t="shared" si="25"/>
        <v/>
      </c>
      <c r="S168" s="654" t="str">
        <f t="shared" si="26"/>
        <v/>
      </c>
      <c r="T168" s="654" t="str">
        <f t="shared" si="27"/>
        <v/>
      </c>
      <c r="V168" s="654" t="str">
        <f t="shared" si="28"/>
        <v/>
      </c>
      <c r="X168" s="654" t="str">
        <f t="shared" si="29"/>
        <v/>
      </c>
    </row>
    <row r="169" spans="1:24">
      <c r="A169" s="595"/>
      <c r="B169" s="1206" t="s">
        <v>280</v>
      </c>
      <c r="C169" s="1207"/>
      <c r="D169" s="690"/>
      <c r="E169" s="1196"/>
      <c r="F169" s="1196"/>
      <c r="G169" s="691"/>
      <c r="H169" s="690"/>
      <c r="I169" s="690"/>
      <c r="J169" s="690"/>
      <c r="K169" s="690"/>
      <c r="M169" s="690"/>
      <c r="O169" s="690"/>
      <c r="Q169" s="689">
        <f>SUM(Q151:Q168)</f>
        <v>0</v>
      </c>
      <c r="R169" s="689">
        <f>SUM(R151:R168)</f>
        <v>0</v>
      </c>
      <c r="S169" s="689">
        <f>SUM(S151:S168)</f>
        <v>0</v>
      </c>
      <c r="T169" s="689">
        <f>SUM(T151:T168)</f>
        <v>0</v>
      </c>
      <c r="V169" s="689">
        <f>SUM(V151:V168)</f>
        <v>0</v>
      </c>
      <c r="X169" s="689">
        <f>SUM(X151:X168)</f>
        <v>0</v>
      </c>
    </row>
    <row r="170" spans="1:24" s="679" customFormat="1">
      <c r="A170" s="638"/>
      <c r="B170" s="696"/>
      <c r="C170" s="696"/>
      <c r="D170" s="695"/>
      <c r="E170" s="696"/>
      <c r="F170" s="695"/>
      <c r="G170" s="680"/>
      <c r="H170" s="695"/>
      <c r="Q170" s="695"/>
    </row>
    <row r="171" spans="1:24">
      <c r="A171" s="678" t="s">
        <v>68</v>
      </c>
      <c r="E171" s="589"/>
      <c r="G171" s="632"/>
      <c r="H171" s="1216" t="s">
        <v>987</v>
      </c>
      <c r="I171" s="1216"/>
      <c r="J171" s="1216"/>
      <c r="K171" s="1216"/>
      <c r="M171" s="677" t="s">
        <v>749</v>
      </c>
      <c r="O171" s="676" t="s">
        <v>750</v>
      </c>
      <c r="Q171" s="1216" t="s">
        <v>987</v>
      </c>
      <c r="R171" s="1216"/>
      <c r="S171" s="1216"/>
      <c r="T171" s="1216"/>
      <c r="V171" s="677" t="s">
        <v>749</v>
      </c>
      <c r="X171" s="676" t="s">
        <v>750</v>
      </c>
    </row>
    <row r="172" spans="1:24" ht="24">
      <c r="A172" s="686">
        <f>A149</f>
        <v>2</v>
      </c>
      <c r="B172" s="1191" t="s">
        <v>23</v>
      </c>
      <c r="C172" s="1192"/>
      <c r="D172" s="1192"/>
      <c r="E172" s="1192"/>
      <c r="F172" s="1192"/>
      <c r="G172" s="674"/>
      <c r="H172" s="672" t="s">
        <v>844</v>
      </c>
      <c r="I172" s="673" t="s">
        <v>846</v>
      </c>
      <c r="J172" s="672" t="s">
        <v>847</v>
      </c>
      <c r="K172" s="670" t="s">
        <v>764</v>
      </c>
      <c r="L172" s="671"/>
      <c r="M172" s="670" t="s">
        <v>762</v>
      </c>
      <c r="O172" s="670" t="s">
        <v>763</v>
      </c>
      <c r="Q172" s="672" t="s">
        <v>844</v>
      </c>
      <c r="R172" s="672" t="s">
        <v>846</v>
      </c>
      <c r="S172" s="672" t="s">
        <v>847</v>
      </c>
      <c r="T172" s="670" t="s">
        <v>764</v>
      </c>
      <c r="V172" s="670" t="s">
        <v>762</v>
      </c>
      <c r="W172" s="671"/>
      <c r="X172" s="670" t="s">
        <v>763</v>
      </c>
    </row>
    <row r="173" spans="1:24" ht="24">
      <c r="A173" s="595"/>
      <c r="B173" s="1208" t="s">
        <v>22</v>
      </c>
      <c r="C173" s="1209"/>
      <c r="D173" s="666" t="s">
        <v>273</v>
      </c>
      <c r="E173" s="1208" t="s">
        <v>201</v>
      </c>
      <c r="F173" s="1209"/>
      <c r="G173" s="667" t="s">
        <v>202</v>
      </c>
      <c r="H173" s="666" t="s">
        <v>203</v>
      </c>
      <c r="I173" s="666" t="s">
        <v>899</v>
      </c>
      <c r="J173" s="666" t="s">
        <v>899</v>
      </c>
      <c r="K173" s="666" t="s">
        <v>899</v>
      </c>
      <c r="M173" s="666" t="s">
        <v>899</v>
      </c>
      <c r="O173" s="666" t="s">
        <v>899</v>
      </c>
      <c r="Q173" s="666" t="s">
        <v>204</v>
      </c>
      <c r="R173" s="666" t="s">
        <v>767</v>
      </c>
      <c r="S173" s="666" t="s">
        <v>767</v>
      </c>
      <c r="T173" s="666" t="s">
        <v>767</v>
      </c>
      <c r="V173" s="666" t="s">
        <v>767</v>
      </c>
      <c r="X173" s="666" t="s">
        <v>767</v>
      </c>
    </row>
    <row r="174" spans="1:24">
      <c r="A174" s="595"/>
      <c r="B174" s="1201" t="s">
        <v>14</v>
      </c>
      <c r="C174" s="1202"/>
      <c r="D174" s="657"/>
      <c r="E174" s="1193" t="s">
        <v>274</v>
      </c>
      <c r="F174" s="1193"/>
      <c r="G174" s="656" t="s">
        <v>202</v>
      </c>
      <c r="H174" s="655">
        <v>0.16702</v>
      </c>
      <c r="I174" s="655">
        <v>8.0000000000000007E-5</v>
      </c>
      <c r="J174" s="655">
        <v>2.8500000000000001E-3</v>
      </c>
      <c r="K174" s="655">
        <v>0.16994999999999999</v>
      </c>
      <c r="M174" s="655">
        <v>3.3599999999999998E-2</v>
      </c>
      <c r="O174" s="655">
        <v>0.20355000000000001</v>
      </c>
      <c r="Q174" s="654" t="str">
        <f t="shared" ref="Q174:Q191" si="30">IF(ISBLANK(D174),"",D174*H174)</f>
        <v/>
      </c>
      <c r="R174" s="654" t="str">
        <f t="shared" ref="R174:R191" si="31">IF(ISBLANK($D174),"",$D174*I174)</f>
        <v/>
      </c>
      <c r="S174" s="654" t="str">
        <f t="shared" ref="S174:S191" si="32">IF(ISBLANK($D174),"",$D174*J174)</f>
        <v/>
      </c>
      <c r="T174" s="654" t="str">
        <f t="shared" ref="T174:T191" si="33">IF(ISBLANK($D174),"",$D174*K174)</f>
        <v/>
      </c>
      <c r="V174" s="654" t="str">
        <f t="shared" ref="V174:V191" si="34">IF(ISBLANK($D174),"",$D174*M174)</f>
        <v/>
      </c>
      <c r="X174" s="654" t="str">
        <f t="shared" ref="X174:X191" si="35">IF(ISBLANK($D174),"",$D174*O174)</f>
        <v/>
      </c>
    </row>
    <row r="175" spans="1:24">
      <c r="A175" s="595"/>
      <c r="B175" s="1211" t="s">
        <v>14</v>
      </c>
      <c r="C175" s="1212"/>
      <c r="D175" s="657"/>
      <c r="E175" s="1193" t="s">
        <v>275</v>
      </c>
      <c r="F175" s="1193"/>
      <c r="G175" s="656" t="s">
        <v>202</v>
      </c>
      <c r="H175" s="655">
        <v>0.10378</v>
      </c>
      <c r="I175" s="655">
        <v>5.0000000000000002E-5</v>
      </c>
      <c r="J175" s="655">
        <v>1.7700000000000001E-3</v>
      </c>
      <c r="K175" s="655">
        <v>0.1056</v>
      </c>
      <c r="M175" s="655">
        <v>2.0879999999999999E-2</v>
      </c>
      <c r="O175" s="655">
        <v>0.12648000000000001</v>
      </c>
      <c r="Q175" s="654" t="str">
        <f t="shared" si="30"/>
        <v/>
      </c>
      <c r="R175" s="654" t="str">
        <f t="shared" si="31"/>
        <v/>
      </c>
      <c r="S175" s="654" t="str">
        <f t="shared" si="32"/>
        <v/>
      </c>
      <c r="T175" s="654" t="str">
        <f t="shared" si="33"/>
        <v/>
      </c>
      <c r="V175" s="654" t="str">
        <f t="shared" si="34"/>
        <v/>
      </c>
      <c r="X175" s="654" t="str">
        <f t="shared" si="35"/>
        <v/>
      </c>
    </row>
    <row r="176" spans="1:24">
      <c r="A176" s="595"/>
      <c r="B176" s="1201" t="s">
        <v>15</v>
      </c>
      <c r="C176" s="1202"/>
      <c r="D176" s="657"/>
      <c r="E176" s="1193" t="s">
        <v>274</v>
      </c>
      <c r="F176" s="1193"/>
      <c r="G176" s="656" t="s">
        <v>202</v>
      </c>
      <c r="H176" s="655">
        <v>0.22348999999999999</v>
      </c>
      <c r="I176" s="655">
        <v>8.0000000000000007E-5</v>
      </c>
      <c r="J176" s="655">
        <v>2.8500000000000001E-3</v>
      </c>
      <c r="K176" s="655">
        <v>0.22642000000000001</v>
      </c>
      <c r="M176" s="655">
        <v>4.4970000000000003E-2</v>
      </c>
      <c r="O176" s="655">
        <v>0.27138000000000001</v>
      </c>
      <c r="Q176" s="654" t="str">
        <f t="shared" si="30"/>
        <v/>
      </c>
      <c r="R176" s="654" t="str">
        <f t="shared" si="31"/>
        <v/>
      </c>
      <c r="S176" s="654" t="str">
        <f t="shared" si="32"/>
        <v/>
      </c>
      <c r="T176" s="654" t="str">
        <f t="shared" si="33"/>
        <v/>
      </c>
      <c r="V176" s="654" t="str">
        <f t="shared" si="34"/>
        <v/>
      </c>
      <c r="X176" s="654" t="str">
        <f t="shared" si="35"/>
        <v/>
      </c>
    </row>
    <row r="177" spans="1:24">
      <c r="A177" s="595"/>
      <c r="B177" s="1211" t="s">
        <v>15</v>
      </c>
      <c r="C177" s="1212"/>
      <c r="D177" s="657"/>
      <c r="E177" s="1193" t="s">
        <v>275</v>
      </c>
      <c r="F177" s="1193"/>
      <c r="G177" s="656" t="s">
        <v>202</v>
      </c>
      <c r="H177" s="655">
        <v>0.13886999999999999</v>
      </c>
      <c r="I177" s="655">
        <v>5.0000000000000002E-5</v>
      </c>
      <c r="J177" s="655">
        <v>1.7700000000000001E-3</v>
      </c>
      <c r="K177" s="655">
        <v>0.14069000000000001</v>
      </c>
      <c r="M177" s="655">
        <v>2.794E-2</v>
      </c>
      <c r="O177" s="655">
        <v>0.16863</v>
      </c>
      <c r="Q177" s="654" t="str">
        <f t="shared" si="30"/>
        <v/>
      </c>
      <c r="R177" s="654" t="str">
        <f t="shared" si="31"/>
        <v/>
      </c>
      <c r="S177" s="654" t="str">
        <f t="shared" si="32"/>
        <v/>
      </c>
      <c r="T177" s="654" t="str">
        <f t="shared" si="33"/>
        <v/>
      </c>
      <c r="V177" s="654" t="str">
        <f t="shared" si="34"/>
        <v/>
      </c>
      <c r="X177" s="654" t="str">
        <f t="shared" si="35"/>
        <v/>
      </c>
    </row>
    <row r="178" spans="1:24">
      <c r="A178" s="595"/>
      <c r="B178" s="1201" t="s">
        <v>16</v>
      </c>
      <c r="C178" s="1202"/>
      <c r="D178" s="657"/>
      <c r="E178" s="1193" t="s">
        <v>274</v>
      </c>
      <c r="F178" s="1193"/>
      <c r="G178" s="656" t="s">
        <v>202</v>
      </c>
      <c r="H178" s="655">
        <v>0.25396999999999997</v>
      </c>
      <c r="I178" s="655">
        <v>8.0000000000000007E-5</v>
      </c>
      <c r="J178" s="655">
        <v>2.8500000000000001E-3</v>
      </c>
      <c r="K178" s="655">
        <v>0.25690000000000002</v>
      </c>
      <c r="M178" s="655">
        <v>5.11E-2</v>
      </c>
      <c r="O178" s="655">
        <v>0.308</v>
      </c>
      <c r="Q178" s="654" t="str">
        <f t="shared" si="30"/>
        <v/>
      </c>
      <c r="R178" s="654" t="str">
        <f t="shared" si="31"/>
        <v/>
      </c>
      <c r="S178" s="654" t="str">
        <f t="shared" si="32"/>
        <v/>
      </c>
      <c r="T178" s="654" t="str">
        <f t="shared" si="33"/>
        <v/>
      </c>
      <c r="V178" s="654" t="str">
        <f t="shared" si="34"/>
        <v/>
      </c>
      <c r="X178" s="654" t="str">
        <f t="shared" si="35"/>
        <v/>
      </c>
    </row>
    <row r="179" spans="1:24">
      <c r="A179" s="595"/>
      <c r="B179" s="1211" t="s">
        <v>16</v>
      </c>
      <c r="C179" s="1212"/>
      <c r="D179" s="657"/>
      <c r="E179" s="1193" t="s">
        <v>275</v>
      </c>
      <c r="F179" s="1193"/>
      <c r="G179" s="656" t="s">
        <v>202</v>
      </c>
      <c r="H179" s="655">
        <v>0.15781000000000001</v>
      </c>
      <c r="I179" s="655">
        <v>5.0000000000000002E-5</v>
      </c>
      <c r="J179" s="655">
        <v>1.7700000000000001E-3</v>
      </c>
      <c r="K179" s="655">
        <v>0.15962999999999999</v>
      </c>
      <c r="M179" s="655">
        <v>3.175E-2</v>
      </c>
      <c r="O179" s="655">
        <v>0.19137999999999999</v>
      </c>
      <c r="Q179" s="654" t="str">
        <f t="shared" si="30"/>
        <v/>
      </c>
      <c r="R179" s="654" t="str">
        <f t="shared" si="31"/>
        <v/>
      </c>
      <c r="S179" s="654" t="str">
        <f t="shared" si="32"/>
        <v/>
      </c>
      <c r="T179" s="654" t="str">
        <f t="shared" si="33"/>
        <v/>
      </c>
      <c r="V179" s="654" t="str">
        <f t="shared" si="34"/>
        <v/>
      </c>
      <c r="X179" s="654" t="str">
        <f t="shared" si="35"/>
        <v/>
      </c>
    </row>
    <row r="180" spans="1:24">
      <c r="A180" s="595"/>
      <c r="B180" s="1201" t="s">
        <v>17</v>
      </c>
      <c r="C180" s="1202"/>
      <c r="D180" s="657"/>
      <c r="E180" s="1193" t="s">
        <v>274</v>
      </c>
      <c r="F180" s="1193"/>
      <c r="G180" s="656" t="s">
        <v>202</v>
      </c>
      <c r="H180" s="655">
        <v>0.28048000000000001</v>
      </c>
      <c r="I180" s="655">
        <v>8.0000000000000007E-5</v>
      </c>
      <c r="J180" s="655">
        <v>2.8500000000000001E-3</v>
      </c>
      <c r="K180" s="655">
        <v>0.28341</v>
      </c>
      <c r="M180" s="655">
        <v>5.6439999999999997E-2</v>
      </c>
      <c r="O180" s="655">
        <v>0.33984999999999999</v>
      </c>
      <c r="Q180" s="654" t="str">
        <f t="shared" si="30"/>
        <v/>
      </c>
      <c r="R180" s="654" t="str">
        <f t="shared" si="31"/>
        <v/>
      </c>
      <c r="S180" s="654" t="str">
        <f t="shared" si="32"/>
        <v/>
      </c>
      <c r="T180" s="654" t="str">
        <f t="shared" si="33"/>
        <v/>
      </c>
      <c r="V180" s="654" t="str">
        <f t="shared" si="34"/>
        <v/>
      </c>
      <c r="X180" s="654" t="str">
        <f t="shared" si="35"/>
        <v/>
      </c>
    </row>
    <row r="181" spans="1:24">
      <c r="A181" s="595"/>
      <c r="B181" s="1211" t="s">
        <v>17</v>
      </c>
      <c r="C181" s="1212"/>
      <c r="D181" s="657"/>
      <c r="E181" s="1193" t="s">
        <v>275</v>
      </c>
      <c r="F181" s="1193"/>
      <c r="G181" s="656" t="s">
        <v>202</v>
      </c>
      <c r="H181" s="655">
        <v>0.17427999999999999</v>
      </c>
      <c r="I181" s="655">
        <v>5.0000000000000002E-5</v>
      </c>
      <c r="J181" s="655">
        <v>1.7700000000000001E-3</v>
      </c>
      <c r="K181" s="655">
        <v>0.17610000000000001</v>
      </c>
      <c r="M181" s="655">
        <v>3.5069999999999997E-2</v>
      </c>
      <c r="O181" s="655">
        <v>0.21117</v>
      </c>
      <c r="Q181" s="654" t="str">
        <f t="shared" si="30"/>
        <v/>
      </c>
      <c r="R181" s="654" t="str">
        <f t="shared" si="31"/>
        <v/>
      </c>
      <c r="S181" s="654" t="str">
        <f t="shared" si="32"/>
        <v/>
      </c>
      <c r="T181" s="654" t="str">
        <f t="shared" si="33"/>
        <v/>
      </c>
      <c r="V181" s="654" t="str">
        <f t="shared" si="34"/>
        <v/>
      </c>
      <c r="X181" s="654" t="str">
        <f t="shared" si="35"/>
        <v/>
      </c>
    </row>
    <row r="182" spans="1:24">
      <c r="A182" s="595"/>
      <c r="B182" s="1201" t="s">
        <v>19</v>
      </c>
      <c r="C182" s="1202"/>
      <c r="D182" s="657"/>
      <c r="E182" s="1193" t="s">
        <v>274</v>
      </c>
      <c r="F182" s="1193"/>
      <c r="G182" s="656" t="s">
        <v>202</v>
      </c>
      <c r="H182" s="655">
        <v>0.32318999999999998</v>
      </c>
      <c r="I182" s="655">
        <v>8.0000000000000007E-5</v>
      </c>
      <c r="J182" s="655">
        <v>2.8500000000000001E-3</v>
      </c>
      <c r="K182" s="655">
        <v>0.32612000000000002</v>
      </c>
      <c r="M182" s="655">
        <v>6.5030000000000004E-2</v>
      </c>
      <c r="O182" s="655">
        <v>0.39115</v>
      </c>
      <c r="Q182" s="654" t="str">
        <f t="shared" si="30"/>
        <v/>
      </c>
      <c r="R182" s="654" t="str">
        <f t="shared" si="31"/>
        <v/>
      </c>
      <c r="S182" s="654" t="str">
        <f t="shared" si="32"/>
        <v/>
      </c>
      <c r="T182" s="654" t="str">
        <f t="shared" si="33"/>
        <v/>
      </c>
      <c r="V182" s="654" t="str">
        <f t="shared" si="34"/>
        <v/>
      </c>
      <c r="X182" s="654" t="str">
        <f t="shared" si="35"/>
        <v/>
      </c>
    </row>
    <row r="183" spans="1:24">
      <c r="A183" s="595"/>
      <c r="B183" s="1211" t="s">
        <v>19</v>
      </c>
      <c r="C183" s="1212"/>
      <c r="D183" s="657"/>
      <c r="E183" s="1193" t="s">
        <v>275</v>
      </c>
      <c r="F183" s="1193"/>
      <c r="G183" s="656" t="s">
        <v>202</v>
      </c>
      <c r="H183" s="655">
        <v>0.20082</v>
      </c>
      <c r="I183" s="655">
        <v>5.0000000000000002E-5</v>
      </c>
      <c r="J183" s="655">
        <v>1.7700000000000001E-3</v>
      </c>
      <c r="K183" s="655">
        <v>0.20263999999999999</v>
      </c>
      <c r="M183" s="655">
        <v>4.0410000000000001E-2</v>
      </c>
      <c r="O183" s="655">
        <v>0.24304999999999999</v>
      </c>
      <c r="Q183" s="654" t="str">
        <f t="shared" si="30"/>
        <v/>
      </c>
      <c r="R183" s="654" t="str">
        <f t="shared" si="31"/>
        <v/>
      </c>
      <c r="S183" s="654" t="str">
        <f t="shared" si="32"/>
        <v/>
      </c>
      <c r="T183" s="654" t="str">
        <f t="shared" si="33"/>
        <v/>
      </c>
      <c r="V183" s="654" t="str">
        <f t="shared" si="34"/>
        <v/>
      </c>
      <c r="X183" s="654" t="str">
        <f t="shared" si="35"/>
        <v/>
      </c>
    </row>
    <row r="184" spans="1:24">
      <c r="A184" s="595"/>
      <c r="B184" s="1201" t="s">
        <v>21</v>
      </c>
      <c r="C184" s="1202"/>
      <c r="D184" s="657"/>
      <c r="E184" s="1193" t="s">
        <v>274</v>
      </c>
      <c r="F184" s="1193"/>
      <c r="G184" s="656" t="s">
        <v>202</v>
      </c>
      <c r="H184" s="655">
        <v>0.38528000000000001</v>
      </c>
      <c r="I184" s="655">
        <v>8.0000000000000007E-5</v>
      </c>
      <c r="J184" s="655">
        <v>2.8500000000000001E-3</v>
      </c>
      <c r="K184" s="655">
        <v>0.38821</v>
      </c>
      <c r="M184" s="655">
        <v>7.7520000000000006E-2</v>
      </c>
      <c r="O184" s="655">
        <v>0.46572999999999998</v>
      </c>
      <c r="Q184" s="654" t="str">
        <f t="shared" si="30"/>
        <v/>
      </c>
      <c r="R184" s="654" t="str">
        <f t="shared" si="31"/>
        <v/>
      </c>
      <c r="S184" s="654" t="str">
        <f t="shared" si="32"/>
        <v/>
      </c>
      <c r="T184" s="654" t="str">
        <f t="shared" si="33"/>
        <v/>
      </c>
      <c r="V184" s="654" t="str">
        <f t="shared" si="34"/>
        <v/>
      </c>
      <c r="X184" s="654" t="str">
        <f t="shared" si="35"/>
        <v/>
      </c>
    </row>
    <row r="185" spans="1:24">
      <c r="A185" s="595"/>
      <c r="B185" s="1211" t="s">
        <v>21</v>
      </c>
      <c r="C185" s="1212"/>
      <c r="D185" s="657"/>
      <c r="E185" s="1193" t="s">
        <v>275</v>
      </c>
      <c r="F185" s="1193"/>
      <c r="G185" s="656" t="s">
        <v>202</v>
      </c>
      <c r="H185" s="655">
        <v>0.2394</v>
      </c>
      <c r="I185" s="655">
        <v>5.0000000000000002E-5</v>
      </c>
      <c r="J185" s="655">
        <v>1.7700000000000001E-3</v>
      </c>
      <c r="K185" s="655">
        <v>0.24121999999999999</v>
      </c>
      <c r="M185" s="655">
        <v>4.8169999999999998E-2</v>
      </c>
      <c r="O185" s="655">
        <v>0.28938999999999998</v>
      </c>
      <c r="Q185" s="654" t="str">
        <f t="shared" si="30"/>
        <v/>
      </c>
      <c r="R185" s="654" t="str">
        <f t="shared" si="31"/>
        <v/>
      </c>
      <c r="S185" s="654" t="str">
        <f t="shared" si="32"/>
        <v/>
      </c>
      <c r="T185" s="654" t="str">
        <f t="shared" si="33"/>
        <v/>
      </c>
      <c r="V185" s="654" t="str">
        <f t="shared" si="34"/>
        <v/>
      </c>
      <c r="X185" s="654" t="str">
        <f t="shared" si="35"/>
        <v/>
      </c>
    </row>
    <row r="186" spans="1:24">
      <c r="A186" s="595"/>
      <c r="B186" s="1201" t="s">
        <v>20</v>
      </c>
      <c r="C186" s="1202"/>
      <c r="D186" s="657"/>
      <c r="E186" s="1193" t="s">
        <v>274</v>
      </c>
      <c r="F186" s="1193"/>
      <c r="G186" s="656" t="s">
        <v>202</v>
      </c>
      <c r="H186" s="655">
        <v>0.2676</v>
      </c>
      <c r="I186" s="655">
        <v>8.0000000000000007E-5</v>
      </c>
      <c r="J186" s="655">
        <v>2.8500000000000001E-3</v>
      </c>
      <c r="K186" s="655">
        <v>0.27052999999999999</v>
      </c>
      <c r="M186" s="655">
        <v>5.3850000000000002E-2</v>
      </c>
      <c r="O186" s="655">
        <v>0.32438</v>
      </c>
      <c r="Q186" s="654" t="str">
        <f t="shared" si="30"/>
        <v/>
      </c>
      <c r="R186" s="654" t="str">
        <f t="shared" si="31"/>
        <v/>
      </c>
      <c r="S186" s="654" t="str">
        <f t="shared" si="32"/>
        <v/>
      </c>
      <c r="T186" s="654" t="str">
        <f t="shared" si="33"/>
        <v/>
      </c>
      <c r="V186" s="654" t="str">
        <f t="shared" si="34"/>
        <v/>
      </c>
      <c r="X186" s="654" t="str">
        <f t="shared" si="35"/>
        <v/>
      </c>
    </row>
    <row r="187" spans="1:24">
      <c r="A187" s="595"/>
      <c r="B187" s="1211" t="s">
        <v>20</v>
      </c>
      <c r="C187" s="1212"/>
      <c r="D187" s="657"/>
      <c r="E187" s="1193" t="s">
        <v>275</v>
      </c>
      <c r="F187" s="1193"/>
      <c r="G187" s="656" t="s">
        <v>202</v>
      </c>
      <c r="H187" s="655">
        <v>0.16628000000000001</v>
      </c>
      <c r="I187" s="655">
        <v>5.0000000000000002E-5</v>
      </c>
      <c r="J187" s="655">
        <v>1.7700000000000001E-3</v>
      </c>
      <c r="K187" s="655">
        <v>0.1681</v>
      </c>
      <c r="M187" s="655">
        <v>3.3459999999999997E-2</v>
      </c>
      <c r="O187" s="655">
        <v>0.20155999999999999</v>
      </c>
      <c r="Q187" s="654" t="str">
        <f t="shared" si="30"/>
        <v/>
      </c>
      <c r="R187" s="654" t="str">
        <f t="shared" si="31"/>
        <v/>
      </c>
      <c r="S187" s="654" t="str">
        <f t="shared" si="32"/>
        <v/>
      </c>
      <c r="T187" s="654" t="str">
        <f t="shared" si="33"/>
        <v/>
      </c>
      <c r="V187" s="654" t="str">
        <f t="shared" si="34"/>
        <v/>
      </c>
      <c r="X187" s="654" t="str">
        <f t="shared" si="35"/>
        <v/>
      </c>
    </row>
    <row r="188" spans="1:24">
      <c r="A188" s="595"/>
      <c r="B188" s="1201" t="s">
        <v>1230</v>
      </c>
      <c r="C188" s="1202"/>
      <c r="D188" s="657"/>
      <c r="E188" s="1193" t="s">
        <v>274</v>
      </c>
      <c r="F188" s="1193"/>
      <c r="G188" s="656" t="s">
        <v>202</v>
      </c>
      <c r="H188" s="655">
        <v>0.40196999999999999</v>
      </c>
      <c r="I188" s="655">
        <v>8.0000000000000007E-5</v>
      </c>
      <c r="J188" s="655">
        <v>2.8500000000000001E-3</v>
      </c>
      <c r="K188" s="655">
        <v>0.40489000000000003</v>
      </c>
      <c r="M188" s="655">
        <v>8.0890000000000004E-2</v>
      </c>
      <c r="O188" s="655">
        <v>0.48577999999999999</v>
      </c>
      <c r="Q188" s="654" t="str">
        <f t="shared" si="30"/>
        <v/>
      </c>
      <c r="R188" s="654" t="str">
        <f t="shared" si="31"/>
        <v/>
      </c>
      <c r="S188" s="654" t="str">
        <f t="shared" si="32"/>
        <v/>
      </c>
      <c r="T188" s="654" t="str">
        <f t="shared" si="33"/>
        <v/>
      </c>
      <c r="V188" s="654" t="str">
        <f t="shared" si="34"/>
        <v/>
      </c>
      <c r="X188" s="654" t="str">
        <f t="shared" si="35"/>
        <v/>
      </c>
    </row>
    <row r="189" spans="1:24">
      <c r="A189" s="595"/>
      <c r="B189" s="1211" t="s">
        <v>1230</v>
      </c>
      <c r="C189" s="1212"/>
      <c r="D189" s="657"/>
      <c r="E189" s="1193" t="s">
        <v>275</v>
      </c>
      <c r="F189" s="1193"/>
      <c r="G189" s="656" t="s">
        <v>202</v>
      </c>
      <c r="H189" s="655">
        <v>0.24976999999999999</v>
      </c>
      <c r="I189" s="655">
        <v>5.0000000000000002E-5</v>
      </c>
      <c r="J189" s="655">
        <v>1.7700000000000001E-3</v>
      </c>
      <c r="K189" s="655">
        <v>0.25158999999999998</v>
      </c>
      <c r="M189" s="655">
        <v>5.0259999999999999E-2</v>
      </c>
      <c r="O189" s="655">
        <v>0.30184999999999995</v>
      </c>
      <c r="Q189" s="654" t="str">
        <f t="shared" si="30"/>
        <v/>
      </c>
      <c r="R189" s="654" t="str">
        <f t="shared" si="31"/>
        <v/>
      </c>
      <c r="S189" s="654" t="str">
        <f t="shared" si="32"/>
        <v/>
      </c>
      <c r="T189" s="654" t="str">
        <f t="shared" si="33"/>
        <v/>
      </c>
      <c r="V189" s="654" t="str">
        <f t="shared" si="34"/>
        <v/>
      </c>
      <c r="X189" s="654" t="str">
        <f t="shared" si="35"/>
        <v/>
      </c>
    </row>
    <row r="190" spans="1:24">
      <c r="A190" s="595"/>
      <c r="B190" s="1201" t="s">
        <v>18</v>
      </c>
      <c r="C190" s="1202"/>
      <c r="D190" s="657"/>
      <c r="E190" s="1193" t="s">
        <v>274</v>
      </c>
      <c r="F190" s="1193"/>
      <c r="G190" s="656" t="s">
        <v>202</v>
      </c>
      <c r="H190" s="655">
        <v>0.31374000000000002</v>
      </c>
      <c r="I190" s="655">
        <v>8.0000000000000007E-5</v>
      </c>
      <c r="J190" s="655">
        <v>2.8500000000000001E-3</v>
      </c>
      <c r="K190" s="655">
        <v>0.31667000000000001</v>
      </c>
      <c r="M190" s="655">
        <v>6.3130000000000006E-2</v>
      </c>
      <c r="O190" s="655">
        <v>0.37980999999999998</v>
      </c>
      <c r="Q190" s="654" t="str">
        <f t="shared" si="30"/>
        <v/>
      </c>
      <c r="R190" s="654" t="str">
        <f t="shared" si="31"/>
        <v/>
      </c>
      <c r="S190" s="654" t="str">
        <f t="shared" si="32"/>
        <v/>
      </c>
      <c r="T190" s="654" t="str">
        <f t="shared" si="33"/>
        <v/>
      </c>
      <c r="V190" s="654" t="str">
        <f t="shared" si="34"/>
        <v/>
      </c>
      <c r="X190" s="654" t="str">
        <f t="shared" si="35"/>
        <v/>
      </c>
    </row>
    <row r="191" spans="1:24">
      <c r="A191" s="595"/>
      <c r="B191" s="1211" t="s">
        <v>18</v>
      </c>
      <c r="C191" s="1212"/>
      <c r="D191" s="657"/>
      <c r="E191" s="1193" t="s">
        <v>275</v>
      </c>
      <c r="F191" s="1193"/>
      <c r="G191" s="656" t="s">
        <v>202</v>
      </c>
      <c r="H191" s="655">
        <v>0.19495000000000001</v>
      </c>
      <c r="I191" s="655">
        <v>5.0000000000000002E-5</v>
      </c>
      <c r="J191" s="655">
        <v>1.7700000000000001E-3</v>
      </c>
      <c r="K191" s="655">
        <v>0.19677</v>
      </c>
      <c r="M191" s="655">
        <v>3.9230000000000001E-2</v>
      </c>
      <c r="O191" s="655">
        <v>0.23599999999999999</v>
      </c>
      <c r="Q191" s="654" t="str">
        <f t="shared" si="30"/>
        <v/>
      </c>
      <c r="R191" s="654" t="str">
        <f t="shared" si="31"/>
        <v/>
      </c>
      <c r="S191" s="654" t="str">
        <f t="shared" si="32"/>
        <v/>
      </c>
      <c r="T191" s="654" t="str">
        <f t="shared" si="33"/>
        <v/>
      </c>
      <c r="V191" s="654" t="str">
        <f t="shared" si="34"/>
        <v/>
      </c>
      <c r="X191" s="654" t="str">
        <f t="shared" si="35"/>
        <v/>
      </c>
    </row>
    <row r="192" spans="1:24">
      <c r="A192" s="595"/>
      <c r="B192" s="1206" t="s">
        <v>281</v>
      </c>
      <c r="C192" s="1207"/>
      <c r="D192" s="690"/>
      <c r="E192" s="1196"/>
      <c r="F192" s="1196"/>
      <c r="G192" s="691"/>
      <c r="H192" s="690"/>
      <c r="I192" s="690"/>
      <c r="J192" s="690"/>
      <c r="K192" s="690"/>
      <c r="M192" s="690"/>
      <c r="O192" s="690"/>
      <c r="Q192" s="689">
        <f>SUM(Q174:Q191)</f>
        <v>0</v>
      </c>
      <c r="R192" s="689">
        <f>SUM(R174:R191)</f>
        <v>0</v>
      </c>
      <c r="S192" s="689">
        <f>SUM(S174:S191)</f>
        <v>0</v>
      </c>
      <c r="T192" s="689">
        <f>SUM(T174:T191)</f>
        <v>0</v>
      </c>
      <c r="V192" s="689">
        <f>SUM(V174:V191)</f>
        <v>0</v>
      </c>
      <c r="X192" s="689">
        <f>SUM(X174:X191)</f>
        <v>0</v>
      </c>
    </row>
    <row r="193" spans="1:24" s="679" customFormat="1">
      <c r="A193" s="638"/>
      <c r="B193" s="696"/>
      <c r="C193" s="696"/>
      <c r="D193" s="695"/>
      <c r="E193" s="696"/>
      <c r="F193" s="695"/>
      <c r="G193" s="680"/>
      <c r="H193" s="695"/>
      <c r="Q193" s="695"/>
    </row>
    <row r="194" spans="1:24">
      <c r="A194" s="678" t="s">
        <v>69</v>
      </c>
      <c r="E194" s="589"/>
      <c r="G194" s="632"/>
      <c r="H194" s="1216" t="s">
        <v>987</v>
      </c>
      <c r="I194" s="1216"/>
      <c r="J194" s="1216"/>
      <c r="K194" s="1216"/>
      <c r="M194" s="677" t="s">
        <v>749</v>
      </c>
      <c r="O194" s="676" t="s">
        <v>750</v>
      </c>
      <c r="Q194" s="1216" t="s">
        <v>987</v>
      </c>
      <c r="R194" s="1216"/>
      <c r="S194" s="1216"/>
      <c r="T194" s="1216"/>
      <c r="V194" s="677" t="s">
        <v>749</v>
      </c>
      <c r="X194" s="676" t="s">
        <v>750</v>
      </c>
    </row>
    <row r="195" spans="1:24" ht="24">
      <c r="A195" s="686">
        <f>A172</f>
        <v>2</v>
      </c>
      <c r="B195" s="1191" t="s">
        <v>551</v>
      </c>
      <c r="C195" s="1192"/>
      <c r="D195" s="1192"/>
      <c r="E195" s="1192"/>
      <c r="F195" s="1192"/>
      <c r="G195" s="697"/>
      <c r="H195" s="672" t="s">
        <v>844</v>
      </c>
      <c r="I195" s="673" t="s">
        <v>846</v>
      </c>
      <c r="J195" s="672" t="s">
        <v>847</v>
      </c>
      <c r="K195" s="670" t="s">
        <v>764</v>
      </c>
      <c r="L195" s="671"/>
      <c r="M195" s="670" t="s">
        <v>762</v>
      </c>
      <c r="O195" s="670" t="s">
        <v>763</v>
      </c>
      <c r="Q195" s="672" t="s">
        <v>844</v>
      </c>
      <c r="R195" s="672" t="s">
        <v>846</v>
      </c>
      <c r="S195" s="672" t="s">
        <v>847</v>
      </c>
      <c r="T195" s="670" t="s">
        <v>764</v>
      </c>
      <c r="V195" s="670" t="s">
        <v>762</v>
      </c>
      <c r="W195" s="671"/>
      <c r="X195" s="670" t="s">
        <v>763</v>
      </c>
    </row>
    <row r="196" spans="1:24" ht="24">
      <c r="A196" s="595"/>
      <c r="B196" s="1208" t="s">
        <v>22</v>
      </c>
      <c r="C196" s="1209"/>
      <c r="D196" s="666" t="s">
        <v>273</v>
      </c>
      <c r="E196" s="1208" t="s">
        <v>201</v>
      </c>
      <c r="F196" s="1209"/>
      <c r="G196" s="667" t="s">
        <v>202</v>
      </c>
      <c r="H196" s="666" t="s">
        <v>203</v>
      </c>
      <c r="I196" s="665" t="s">
        <v>899</v>
      </c>
      <c r="J196" s="665" t="s">
        <v>899</v>
      </c>
      <c r="K196" s="665" t="s">
        <v>899</v>
      </c>
      <c r="M196" s="665" t="s">
        <v>899</v>
      </c>
      <c r="O196" s="665" t="s">
        <v>899</v>
      </c>
      <c r="Q196" s="666" t="s">
        <v>204</v>
      </c>
      <c r="R196" s="665" t="s">
        <v>767</v>
      </c>
      <c r="S196" s="665" t="s">
        <v>767</v>
      </c>
      <c r="T196" s="665" t="s">
        <v>767</v>
      </c>
      <c r="V196" s="665" t="s">
        <v>767</v>
      </c>
      <c r="X196" s="665" t="s">
        <v>767</v>
      </c>
    </row>
    <row r="197" spans="1:24">
      <c r="A197" s="595"/>
      <c r="B197" s="1201" t="s">
        <v>14</v>
      </c>
      <c r="C197" s="1202"/>
      <c r="D197" s="657"/>
      <c r="E197" s="1193" t="s">
        <v>274</v>
      </c>
      <c r="F197" s="1193"/>
      <c r="G197" s="656" t="s">
        <v>202</v>
      </c>
      <c r="H197" s="655">
        <v>0.23633000000000001</v>
      </c>
      <c r="I197" s="655">
        <v>2.3000000000000001E-4</v>
      </c>
      <c r="J197" s="655">
        <v>1.24E-3</v>
      </c>
      <c r="K197" s="655">
        <v>0.23780000000000001</v>
      </c>
      <c r="M197" s="655">
        <v>4.6609999999999999E-2</v>
      </c>
      <c r="O197" s="655">
        <v>0.28439999999999999</v>
      </c>
      <c r="Q197" s="654" t="str">
        <f t="shared" ref="Q197:Q214" si="36">IF(ISBLANK(D197),"",D197*H197)</f>
        <v/>
      </c>
      <c r="R197" s="654" t="str">
        <f t="shared" ref="R197:R214" si="37">IF(ISBLANK($D197),"",$D197*I197)</f>
        <v/>
      </c>
      <c r="S197" s="654" t="str">
        <f t="shared" ref="S197:S214" si="38">IF(ISBLANK($D197),"",$D197*J197)</f>
        <v/>
      </c>
      <c r="T197" s="654" t="str">
        <f t="shared" ref="T197:T214" si="39">IF(ISBLANK($D197),"",$D197*K197)</f>
        <v/>
      </c>
      <c r="V197" s="654" t="str">
        <f t="shared" ref="V197:V214" si="40">IF(ISBLANK($D197),"",$D197*M197)</f>
        <v/>
      </c>
      <c r="X197" s="654" t="str">
        <f t="shared" ref="X197:X214" si="41">IF(ISBLANK($D197),"",$D197*O197)</f>
        <v/>
      </c>
    </row>
    <row r="198" spans="1:24">
      <c r="A198" s="595"/>
      <c r="B198" s="1211" t="s">
        <v>14</v>
      </c>
      <c r="C198" s="1212"/>
      <c r="D198" s="657"/>
      <c r="E198" s="1193" t="s">
        <v>275</v>
      </c>
      <c r="F198" s="1193"/>
      <c r="G198" s="656" t="s">
        <v>202</v>
      </c>
      <c r="H198" s="655">
        <v>0.14685000000000001</v>
      </c>
      <c r="I198" s="655">
        <v>1.3999999999999999E-4</v>
      </c>
      <c r="J198" s="655">
        <v>7.6999999999999996E-4</v>
      </c>
      <c r="K198" s="655">
        <v>0.14776</v>
      </c>
      <c r="M198" s="655">
        <v>2.896E-2</v>
      </c>
      <c r="O198" s="655">
        <v>0.17671999999999999</v>
      </c>
      <c r="Q198" s="654" t="str">
        <f t="shared" si="36"/>
        <v/>
      </c>
      <c r="R198" s="654" t="str">
        <f t="shared" si="37"/>
        <v/>
      </c>
      <c r="S198" s="654" t="str">
        <f t="shared" si="38"/>
        <v/>
      </c>
      <c r="T198" s="654" t="str">
        <f t="shared" si="39"/>
        <v/>
      </c>
      <c r="V198" s="654" t="str">
        <f t="shared" si="40"/>
        <v/>
      </c>
      <c r="X198" s="654" t="str">
        <f t="shared" si="41"/>
        <v/>
      </c>
    </row>
    <row r="199" spans="1:24">
      <c r="A199" s="595"/>
      <c r="B199" s="1201" t="s">
        <v>15</v>
      </c>
      <c r="C199" s="1202"/>
      <c r="D199" s="657"/>
      <c r="E199" s="1193" t="s">
        <v>274</v>
      </c>
      <c r="F199" s="1193"/>
      <c r="G199" s="656" t="s">
        <v>202</v>
      </c>
      <c r="H199" s="655">
        <v>0.25968000000000002</v>
      </c>
      <c r="I199" s="655">
        <v>2.1000000000000001E-4</v>
      </c>
      <c r="J199" s="655">
        <v>1.5100000000000001E-3</v>
      </c>
      <c r="K199" s="655">
        <v>0.26140999999999998</v>
      </c>
      <c r="M199" s="655">
        <v>5.1970000000000002E-2</v>
      </c>
      <c r="O199" s="655">
        <v>0.31336999999999998</v>
      </c>
      <c r="Q199" s="654" t="str">
        <f t="shared" si="36"/>
        <v/>
      </c>
      <c r="R199" s="654" t="str">
        <f t="shared" si="37"/>
        <v/>
      </c>
      <c r="S199" s="654" t="str">
        <f t="shared" si="38"/>
        <v/>
      </c>
      <c r="T199" s="654" t="str">
        <f t="shared" si="39"/>
        <v/>
      </c>
      <c r="V199" s="654" t="str">
        <f t="shared" si="40"/>
        <v/>
      </c>
      <c r="X199" s="654" t="str">
        <f t="shared" si="41"/>
        <v/>
      </c>
    </row>
    <row r="200" spans="1:24">
      <c r="A200" s="595"/>
      <c r="B200" s="1211" t="s">
        <v>15</v>
      </c>
      <c r="C200" s="1212"/>
      <c r="D200" s="657"/>
      <c r="E200" s="1193" t="s">
        <v>275</v>
      </c>
      <c r="F200" s="1193"/>
      <c r="G200" s="656" t="s">
        <v>202</v>
      </c>
      <c r="H200" s="655">
        <v>0.16136</v>
      </c>
      <c r="I200" s="655">
        <v>1.2999999999999999E-4</v>
      </c>
      <c r="J200" s="655">
        <v>9.3999999999999997E-4</v>
      </c>
      <c r="K200" s="655">
        <v>0.16242999999999999</v>
      </c>
      <c r="M200" s="655">
        <v>3.2289999999999999E-2</v>
      </c>
      <c r="O200" s="655">
        <v>0.19472</v>
      </c>
      <c r="Q200" s="654" t="str">
        <f t="shared" si="36"/>
        <v/>
      </c>
      <c r="R200" s="654" t="str">
        <f t="shared" si="37"/>
        <v/>
      </c>
      <c r="S200" s="654" t="str">
        <f t="shared" si="38"/>
        <v/>
      </c>
      <c r="T200" s="654" t="str">
        <f t="shared" si="39"/>
        <v/>
      </c>
      <c r="V200" s="654" t="str">
        <f t="shared" si="40"/>
        <v/>
      </c>
      <c r="X200" s="654" t="str">
        <f t="shared" si="41"/>
        <v/>
      </c>
    </row>
    <row r="201" spans="1:24">
      <c r="A201" s="595"/>
      <c r="B201" s="1201" t="s">
        <v>16</v>
      </c>
      <c r="C201" s="1202"/>
      <c r="D201" s="657"/>
      <c r="E201" s="1193" t="s">
        <v>274</v>
      </c>
      <c r="F201" s="1193"/>
      <c r="G201" s="656" t="s">
        <v>202</v>
      </c>
      <c r="H201" s="655">
        <v>0.29237000000000002</v>
      </c>
      <c r="I201" s="655">
        <v>1.9000000000000001E-4</v>
      </c>
      <c r="J201" s="655">
        <v>1.6299999999999999E-3</v>
      </c>
      <c r="K201" s="655">
        <v>0.29419000000000001</v>
      </c>
      <c r="M201" s="655">
        <v>6.0539999999999997E-2</v>
      </c>
      <c r="O201" s="655">
        <v>0.35472999999999999</v>
      </c>
      <c r="Q201" s="654" t="str">
        <f t="shared" si="36"/>
        <v/>
      </c>
      <c r="R201" s="654" t="str">
        <f t="shared" si="37"/>
        <v/>
      </c>
      <c r="S201" s="654" t="str">
        <f t="shared" si="38"/>
        <v/>
      </c>
      <c r="T201" s="654" t="str">
        <f t="shared" si="39"/>
        <v/>
      </c>
      <c r="V201" s="654" t="str">
        <f t="shared" si="40"/>
        <v/>
      </c>
      <c r="X201" s="654" t="str">
        <f t="shared" si="41"/>
        <v/>
      </c>
    </row>
    <row r="202" spans="1:24">
      <c r="A202" s="595"/>
      <c r="B202" s="1211" t="s">
        <v>16</v>
      </c>
      <c r="C202" s="1212"/>
      <c r="D202" s="657"/>
      <c r="E202" s="1193" t="s">
        <v>275</v>
      </c>
      <c r="F202" s="1193"/>
      <c r="G202" s="656" t="s">
        <v>202</v>
      </c>
      <c r="H202" s="655">
        <v>0.18167</v>
      </c>
      <c r="I202" s="655">
        <v>1.2E-4</v>
      </c>
      <c r="J202" s="655">
        <v>1.01E-3</v>
      </c>
      <c r="K202" s="655">
        <v>0.18279999999999999</v>
      </c>
      <c r="M202" s="655">
        <v>3.7620000000000001E-2</v>
      </c>
      <c r="O202" s="655">
        <v>0.22042</v>
      </c>
      <c r="Q202" s="654" t="str">
        <f t="shared" si="36"/>
        <v/>
      </c>
      <c r="R202" s="654" t="str">
        <f t="shared" si="37"/>
        <v/>
      </c>
      <c r="S202" s="654" t="str">
        <f t="shared" si="38"/>
        <v/>
      </c>
      <c r="T202" s="654" t="str">
        <f t="shared" si="39"/>
        <v/>
      </c>
      <c r="V202" s="654" t="str">
        <f t="shared" si="40"/>
        <v/>
      </c>
      <c r="X202" s="654" t="str">
        <f t="shared" si="41"/>
        <v/>
      </c>
    </row>
    <row r="203" spans="1:24">
      <c r="A203" s="595"/>
      <c r="B203" s="1201" t="s">
        <v>17</v>
      </c>
      <c r="C203" s="1202"/>
      <c r="D203" s="657"/>
      <c r="E203" s="1193" t="s">
        <v>274</v>
      </c>
      <c r="F203" s="1193"/>
      <c r="G203" s="656" t="s">
        <v>202</v>
      </c>
      <c r="H203" s="655">
        <v>0.31805</v>
      </c>
      <c r="I203" s="655">
        <v>1.8000000000000001E-4</v>
      </c>
      <c r="J203" s="655">
        <v>1.74E-3</v>
      </c>
      <c r="K203" s="655">
        <v>0.31996999999999998</v>
      </c>
      <c r="M203" s="655">
        <v>6.7909999999999998E-2</v>
      </c>
      <c r="O203" s="655">
        <v>0.38788</v>
      </c>
      <c r="Q203" s="654" t="str">
        <f t="shared" si="36"/>
        <v/>
      </c>
      <c r="R203" s="654" t="str">
        <f t="shared" si="37"/>
        <v/>
      </c>
      <c r="S203" s="654" t="str">
        <f t="shared" si="38"/>
        <v/>
      </c>
      <c r="T203" s="654" t="str">
        <f t="shared" si="39"/>
        <v/>
      </c>
      <c r="V203" s="654" t="str">
        <f t="shared" si="40"/>
        <v/>
      </c>
      <c r="X203" s="654" t="str">
        <f t="shared" si="41"/>
        <v/>
      </c>
    </row>
    <row r="204" spans="1:24">
      <c r="A204" s="595"/>
      <c r="B204" s="1211" t="s">
        <v>17</v>
      </c>
      <c r="C204" s="1212"/>
      <c r="D204" s="657"/>
      <c r="E204" s="1193" t="s">
        <v>275</v>
      </c>
      <c r="F204" s="1193"/>
      <c r="G204" s="656" t="s">
        <v>202</v>
      </c>
      <c r="H204" s="655">
        <v>0.19763</v>
      </c>
      <c r="I204" s="655">
        <v>1.1E-4</v>
      </c>
      <c r="J204" s="655">
        <v>1.08E-3</v>
      </c>
      <c r="K204" s="655">
        <v>0.19882</v>
      </c>
      <c r="M204" s="655">
        <v>4.2200000000000001E-2</v>
      </c>
      <c r="O204" s="655">
        <v>0.24102000000000001</v>
      </c>
      <c r="Q204" s="654" t="str">
        <f t="shared" si="36"/>
        <v/>
      </c>
      <c r="R204" s="654" t="str">
        <f t="shared" si="37"/>
        <v/>
      </c>
      <c r="S204" s="654" t="str">
        <f t="shared" si="38"/>
        <v/>
      </c>
      <c r="T204" s="654" t="str">
        <f t="shared" si="39"/>
        <v/>
      </c>
      <c r="V204" s="654" t="str">
        <f t="shared" si="40"/>
        <v/>
      </c>
      <c r="X204" s="654" t="str">
        <f t="shared" si="41"/>
        <v/>
      </c>
    </row>
    <row r="205" spans="1:24">
      <c r="A205" s="595"/>
      <c r="B205" s="1201" t="s">
        <v>19</v>
      </c>
      <c r="C205" s="1202"/>
      <c r="D205" s="657"/>
      <c r="E205" s="1193" t="s">
        <v>274</v>
      </c>
      <c r="F205" s="1193"/>
      <c r="G205" s="656" t="s">
        <v>202</v>
      </c>
      <c r="H205" s="655">
        <v>0.36836000000000002</v>
      </c>
      <c r="I205" s="655">
        <v>1.3999999999999999E-4</v>
      </c>
      <c r="J205" s="655">
        <v>2.1099999999999999E-3</v>
      </c>
      <c r="K205" s="655">
        <v>0.37062</v>
      </c>
      <c r="M205" s="655">
        <v>7.5590000000000004E-2</v>
      </c>
      <c r="O205" s="655">
        <v>0.44621</v>
      </c>
      <c r="Q205" s="654" t="str">
        <f t="shared" si="36"/>
        <v/>
      </c>
      <c r="R205" s="654" t="str">
        <f t="shared" si="37"/>
        <v/>
      </c>
      <c r="S205" s="654" t="str">
        <f t="shared" si="38"/>
        <v/>
      </c>
      <c r="T205" s="654" t="str">
        <f t="shared" si="39"/>
        <v/>
      </c>
      <c r="V205" s="654" t="str">
        <f t="shared" si="40"/>
        <v/>
      </c>
      <c r="X205" s="654" t="str">
        <f t="shared" si="41"/>
        <v/>
      </c>
    </row>
    <row r="206" spans="1:24">
      <c r="A206" s="595"/>
      <c r="B206" s="1211" t="s">
        <v>19</v>
      </c>
      <c r="C206" s="1212"/>
      <c r="D206" s="657"/>
      <c r="E206" s="1193" t="s">
        <v>275</v>
      </c>
      <c r="F206" s="1193"/>
      <c r="G206" s="656" t="s">
        <v>202</v>
      </c>
      <c r="H206" s="655">
        <v>0.22889000000000001</v>
      </c>
      <c r="I206" s="655">
        <v>9.0000000000000006E-5</v>
      </c>
      <c r="J206" s="655">
        <v>1.31E-3</v>
      </c>
      <c r="K206" s="655">
        <v>0.23028999999999999</v>
      </c>
      <c r="M206" s="655">
        <v>4.6969999999999998E-2</v>
      </c>
      <c r="O206" s="655">
        <v>0.27726000000000001</v>
      </c>
      <c r="Q206" s="654" t="str">
        <f t="shared" si="36"/>
        <v/>
      </c>
      <c r="R206" s="654" t="str">
        <f t="shared" si="37"/>
        <v/>
      </c>
      <c r="S206" s="654" t="str">
        <f t="shared" si="38"/>
        <v/>
      </c>
      <c r="T206" s="654" t="str">
        <f t="shared" si="39"/>
        <v/>
      </c>
      <c r="V206" s="654" t="str">
        <f t="shared" si="40"/>
        <v/>
      </c>
      <c r="X206" s="654" t="str">
        <f t="shared" si="41"/>
        <v/>
      </c>
    </row>
    <row r="207" spans="1:24">
      <c r="A207" s="595"/>
      <c r="B207" s="1201" t="s">
        <v>21</v>
      </c>
      <c r="C207" s="1202"/>
      <c r="D207" s="657"/>
      <c r="E207" s="1193" t="s">
        <v>274</v>
      </c>
      <c r="F207" s="1193"/>
      <c r="G207" s="656" t="s">
        <v>202</v>
      </c>
      <c r="H207" s="655">
        <v>0.50188999999999995</v>
      </c>
      <c r="I207" s="655">
        <v>1.3999999999999999E-4</v>
      </c>
      <c r="J207" s="655">
        <v>2.1099999999999999E-3</v>
      </c>
      <c r="K207" s="655">
        <v>0.50414000000000003</v>
      </c>
      <c r="M207" s="655">
        <v>9.4769999999999993E-2</v>
      </c>
      <c r="O207" s="655">
        <v>0.59892000000000001</v>
      </c>
      <c r="Q207" s="654" t="str">
        <f t="shared" si="36"/>
        <v/>
      </c>
      <c r="R207" s="654" t="str">
        <f t="shared" si="37"/>
        <v/>
      </c>
      <c r="S207" s="654" t="str">
        <f t="shared" si="38"/>
        <v/>
      </c>
      <c r="T207" s="654" t="str">
        <f t="shared" si="39"/>
        <v/>
      </c>
      <c r="V207" s="654" t="str">
        <f t="shared" si="40"/>
        <v/>
      </c>
      <c r="X207" s="654" t="str">
        <f t="shared" si="41"/>
        <v/>
      </c>
    </row>
    <row r="208" spans="1:24">
      <c r="A208" s="595"/>
      <c r="B208" s="1211" t="s">
        <v>21</v>
      </c>
      <c r="C208" s="1212"/>
      <c r="D208" s="657"/>
      <c r="E208" s="1193" t="s">
        <v>275</v>
      </c>
      <c r="F208" s="1193"/>
      <c r="G208" s="656" t="s">
        <v>202</v>
      </c>
      <c r="H208" s="655">
        <v>0.31186000000000003</v>
      </c>
      <c r="I208" s="655">
        <v>9.0000000000000006E-5</v>
      </c>
      <c r="J208" s="655">
        <v>1.31E-3</v>
      </c>
      <c r="K208" s="655">
        <v>0.31325999999999998</v>
      </c>
      <c r="M208" s="655">
        <v>5.8889999999999998E-2</v>
      </c>
      <c r="O208" s="655">
        <v>0.37214999999999998</v>
      </c>
      <c r="Q208" s="654" t="str">
        <f t="shared" si="36"/>
        <v/>
      </c>
      <c r="R208" s="654" t="str">
        <f t="shared" si="37"/>
        <v/>
      </c>
      <c r="S208" s="654" t="str">
        <f t="shared" si="38"/>
        <v/>
      </c>
      <c r="T208" s="654" t="str">
        <f t="shared" si="39"/>
        <v/>
      </c>
      <c r="V208" s="654" t="str">
        <f t="shared" si="40"/>
        <v/>
      </c>
      <c r="X208" s="654" t="str">
        <f t="shared" si="41"/>
        <v/>
      </c>
    </row>
    <row r="209" spans="1:24">
      <c r="A209" s="595"/>
      <c r="B209" s="1201" t="s">
        <v>20</v>
      </c>
      <c r="C209" s="1202"/>
      <c r="D209" s="657"/>
      <c r="E209" s="1193" t="s">
        <v>274</v>
      </c>
      <c r="F209" s="1193"/>
      <c r="G209" s="656" t="s">
        <v>202</v>
      </c>
      <c r="H209" s="655">
        <v>0.39765</v>
      </c>
      <c r="I209" s="655">
        <v>1.3999999999999999E-4</v>
      </c>
      <c r="J209" s="655">
        <v>2.1099999999999999E-3</v>
      </c>
      <c r="K209" s="655">
        <v>0.39990999999999999</v>
      </c>
      <c r="M209" s="655">
        <v>6.719E-2</v>
      </c>
      <c r="O209" s="655">
        <v>0.46710000000000002</v>
      </c>
      <c r="Q209" s="654" t="str">
        <f t="shared" si="36"/>
        <v/>
      </c>
      <c r="R209" s="654" t="str">
        <f t="shared" si="37"/>
        <v/>
      </c>
      <c r="S209" s="654" t="str">
        <f t="shared" si="38"/>
        <v/>
      </c>
      <c r="T209" s="654" t="str">
        <f t="shared" si="39"/>
        <v/>
      </c>
      <c r="V209" s="654" t="str">
        <f t="shared" si="40"/>
        <v/>
      </c>
      <c r="X209" s="654" t="str">
        <f t="shared" si="41"/>
        <v/>
      </c>
    </row>
    <row r="210" spans="1:24">
      <c r="A210" s="595"/>
      <c r="B210" s="1211" t="s">
        <v>20</v>
      </c>
      <c r="C210" s="1212"/>
      <c r="D210" s="657"/>
      <c r="E210" s="1193" t="s">
        <v>275</v>
      </c>
      <c r="F210" s="1193"/>
      <c r="G210" s="656" t="s">
        <v>202</v>
      </c>
      <c r="H210" s="655">
        <v>0.24709</v>
      </c>
      <c r="I210" s="655">
        <v>9.0000000000000006E-5</v>
      </c>
      <c r="J210" s="655">
        <v>1.31E-3</v>
      </c>
      <c r="K210" s="655">
        <v>0.24848999999999999</v>
      </c>
      <c r="M210" s="655">
        <v>4.1750000000000002E-2</v>
      </c>
      <c r="O210" s="655">
        <v>0.29024</v>
      </c>
      <c r="Q210" s="654" t="str">
        <f t="shared" si="36"/>
        <v/>
      </c>
      <c r="R210" s="654" t="str">
        <f t="shared" si="37"/>
        <v/>
      </c>
      <c r="S210" s="654" t="str">
        <f t="shared" si="38"/>
        <v/>
      </c>
      <c r="T210" s="654" t="str">
        <f t="shared" si="39"/>
        <v/>
      </c>
      <c r="V210" s="654" t="str">
        <f t="shared" si="40"/>
        <v/>
      </c>
      <c r="X210" s="654" t="str">
        <f t="shared" si="41"/>
        <v/>
      </c>
    </row>
    <row r="211" spans="1:24">
      <c r="A211" s="595"/>
      <c r="B211" s="1201" t="s">
        <v>1230</v>
      </c>
      <c r="C211" s="1202"/>
      <c r="D211" s="657"/>
      <c r="E211" s="1193" t="s">
        <v>274</v>
      </c>
      <c r="F211" s="1193"/>
      <c r="G211" s="656" t="s">
        <v>202</v>
      </c>
      <c r="H211" s="655">
        <v>0.41742000000000001</v>
      </c>
      <c r="I211" s="655">
        <v>1.3999999999999999E-4</v>
      </c>
      <c r="J211" s="655">
        <v>2.1099999999999999E-3</v>
      </c>
      <c r="K211" s="655">
        <v>0.41966999999999999</v>
      </c>
      <c r="M211" s="655">
        <v>8.7739999999999999E-2</v>
      </c>
      <c r="O211" s="655">
        <v>0.50741000000000003</v>
      </c>
      <c r="Q211" s="654" t="str">
        <f t="shared" si="36"/>
        <v/>
      </c>
      <c r="R211" s="654" t="str">
        <f t="shared" si="37"/>
        <v/>
      </c>
      <c r="S211" s="654" t="str">
        <f t="shared" si="38"/>
        <v/>
      </c>
      <c r="T211" s="654" t="str">
        <f t="shared" si="39"/>
        <v/>
      </c>
      <c r="V211" s="654" t="str">
        <f t="shared" si="40"/>
        <v/>
      </c>
      <c r="X211" s="654" t="str">
        <f t="shared" si="41"/>
        <v/>
      </c>
    </row>
    <row r="212" spans="1:24">
      <c r="A212" s="595"/>
      <c r="B212" s="1211" t="s">
        <v>1230</v>
      </c>
      <c r="C212" s="1212"/>
      <c r="D212" s="657"/>
      <c r="E212" s="1193" t="s">
        <v>275</v>
      </c>
      <c r="F212" s="1193"/>
      <c r="G212" s="656" t="s">
        <v>202</v>
      </c>
      <c r="H212" s="655">
        <v>0.25936999999999999</v>
      </c>
      <c r="I212" s="655">
        <v>9.0000000000000006E-5</v>
      </c>
      <c r="J212" s="655">
        <v>1.31E-3</v>
      </c>
      <c r="K212" s="655">
        <v>0.26077</v>
      </c>
      <c r="M212" s="655">
        <v>5.4519999999999999E-2</v>
      </c>
      <c r="O212" s="655">
        <v>0.31529000000000001</v>
      </c>
      <c r="Q212" s="654" t="str">
        <f t="shared" si="36"/>
        <v/>
      </c>
      <c r="R212" s="654" t="str">
        <f t="shared" si="37"/>
        <v/>
      </c>
      <c r="S212" s="654" t="str">
        <f t="shared" si="38"/>
        <v/>
      </c>
      <c r="T212" s="654" t="str">
        <f t="shared" si="39"/>
        <v/>
      </c>
      <c r="V212" s="654" t="str">
        <f t="shared" si="40"/>
        <v/>
      </c>
      <c r="X212" s="654" t="str">
        <f t="shared" si="41"/>
        <v/>
      </c>
    </row>
    <row r="213" spans="1:24">
      <c r="A213" s="595"/>
      <c r="B213" s="1201" t="s">
        <v>18</v>
      </c>
      <c r="C213" s="1202"/>
      <c r="D213" s="657"/>
      <c r="E213" s="1193" t="s">
        <v>274</v>
      </c>
      <c r="F213" s="1193"/>
      <c r="G213" s="656" t="s">
        <v>202</v>
      </c>
      <c r="H213" s="655">
        <v>0.33143</v>
      </c>
      <c r="I213" s="655">
        <v>1.6000000000000001E-4</v>
      </c>
      <c r="J213" s="655">
        <v>1.9300000000000001E-3</v>
      </c>
      <c r="K213" s="655">
        <v>0.33351999999999998</v>
      </c>
      <c r="M213" s="655">
        <v>6.9150000000000003E-2</v>
      </c>
      <c r="O213" s="655">
        <v>0.40266999999999997</v>
      </c>
      <c r="Q213" s="654" t="str">
        <f t="shared" si="36"/>
        <v/>
      </c>
      <c r="R213" s="654" t="str">
        <f t="shared" si="37"/>
        <v/>
      </c>
      <c r="S213" s="654" t="str">
        <f t="shared" si="38"/>
        <v/>
      </c>
      <c r="T213" s="654" t="str">
        <f t="shared" si="39"/>
        <v/>
      </c>
      <c r="V213" s="654" t="str">
        <f t="shared" si="40"/>
        <v/>
      </c>
      <c r="X213" s="654" t="str">
        <f t="shared" si="41"/>
        <v/>
      </c>
    </row>
    <row r="214" spans="1:24">
      <c r="A214" s="595"/>
      <c r="B214" s="1211" t="s">
        <v>18</v>
      </c>
      <c r="C214" s="1212"/>
      <c r="D214" s="657"/>
      <c r="E214" s="1193" t="s">
        <v>275</v>
      </c>
      <c r="F214" s="1193"/>
      <c r="G214" s="656" t="s">
        <v>202</v>
      </c>
      <c r="H214" s="655">
        <v>0.20594000000000001</v>
      </c>
      <c r="I214" s="655">
        <v>1E-4</v>
      </c>
      <c r="J214" s="655">
        <v>1.1999999999999999E-3</v>
      </c>
      <c r="K214" s="655">
        <v>0.20724000000000001</v>
      </c>
      <c r="M214" s="655">
        <v>4.2970000000000001E-2</v>
      </c>
      <c r="O214" s="655">
        <v>0.25020999999999999</v>
      </c>
      <c r="Q214" s="654" t="str">
        <f t="shared" si="36"/>
        <v/>
      </c>
      <c r="R214" s="654" t="str">
        <f t="shared" si="37"/>
        <v/>
      </c>
      <c r="S214" s="654" t="str">
        <f t="shared" si="38"/>
        <v/>
      </c>
      <c r="T214" s="654" t="str">
        <f t="shared" si="39"/>
        <v/>
      </c>
      <c r="V214" s="654" t="str">
        <f t="shared" si="40"/>
        <v/>
      </c>
      <c r="X214" s="654" t="str">
        <f t="shared" si="41"/>
        <v/>
      </c>
    </row>
    <row r="215" spans="1:24" ht="22.5" customHeight="1">
      <c r="A215" s="595"/>
      <c r="B215" s="1206" t="s">
        <v>110</v>
      </c>
      <c r="C215" s="1207"/>
      <c r="D215" s="690"/>
      <c r="E215" s="1196"/>
      <c r="F215" s="1196"/>
      <c r="G215" s="691"/>
      <c r="H215" s="690"/>
      <c r="I215" s="690"/>
      <c r="J215" s="690"/>
      <c r="K215" s="690"/>
      <c r="M215" s="690"/>
      <c r="O215" s="690"/>
      <c r="Q215" s="689">
        <f>SUM(Q197:Q214)</f>
        <v>0</v>
      </c>
      <c r="R215" s="689">
        <f>SUM(R197:R214)</f>
        <v>0</v>
      </c>
      <c r="S215" s="689">
        <f>SUM(S197:S214)</f>
        <v>0</v>
      </c>
      <c r="T215" s="689">
        <f>SUM(T197:T214)</f>
        <v>0</v>
      </c>
      <c r="V215" s="689">
        <f>SUM(V197:V214)</f>
        <v>0</v>
      </c>
      <c r="X215" s="689">
        <f>SUM(X197:X214)</f>
        <v>0</v>
      </c>
    </row>
    <row r="216" spans="1:24" s="635" customFormat="1">
      <c r="A216" s="595"/>
      <c r="E216" s="650"/>
    </row>
    <row r="217" spans="1:24" s="683" customFormat="1" ht="12.75" customHeight="1">
      <c r="A217" s="993" t="s">
        <v>812</v>
      </c>
      <c r="B217" s="1217" t="s">
        <v>1418</v>
      </c>
      <c r="C217" s="1217"/>
      <c r="D217" s="1217"/>
      <c r="E217" s="1217"/>
      <c r="F217" s="1217"/>
      <c r="G217" s="1217"/>
      <c r="H217" s="1217"/>
      <c r="I217" s="1217"/>
      <c r="J217" s="994"/>
      <c r="K217" s="994"/>
      <c r="L217" s="994"/>
      <c r="M217" s="994"/>
      <c r="N217" s="994"/>
      <c r="O217" s="994"/>
    </row>
    <row r="218" spans="1:24" s="595" customFormat="1" ht="80.25" customHeight="1">
      <c r="A218" s="993" t="s">
        <v>266</v>
      </c>
      <c r="B218" s="1210" t="s">
        <v>1561</v>
      </c>
      <c r="C218" s="1210"/>
      <c r="D218" s="1210"/>
      <c r="E218" s="1210"/>
      <c r="F218" s="1210"/>
      <c r="G218" s="1210"/>
      <c r="H218" s="1210"/>
      <c r="I218" s="1210"/>
      <c r="J218" s="1210"/>
      <c r="K218" s="1210"/>
      <c r="L218" s="1210"/>
      <c r="M218" s="1210"/>
      <c r="N218" s="1210"/>
      <c r="O218" s="1210"/>
    </row>
    <row r="219" spans="1:24" s="595" customFormat="1" ht="42.75" customHeight="1">
      <c r="A219" s="993"/>
      <c r="B219" s="1210" t="s">
        <v>1166</v>
      </c>
      <c r="C219" s="1210"/>
      <c r="D219" s="1210"/>
      <c r="E219" s="1210"/>
      <c r="F219" s="1210"/>
      <c r="G219" s="1210"/>
      <c r="H219" s="1210"/>
      <c r="I219" s="1210"/>
      <c r="J219" s="1210"/>
      <c r="K219" s="1210"/>
      <c r="L219" s="1210"/>
      <c r="M219" s="1210"/>
      <c r="N219" s="1210"/>
      <c r="O219" s="1210"/>
    </row>
    <row r="220" spans="1:24" ht="46.5" customHeight="1">
      <c r="A220" s="993"/>
      <c r="B220" s="1210" t="s">
        <v>1579</v>
      </c>
      <c r="C220" s="1210"/>
      <c r="D220" s="1210"/>
      <c r="E220" s="1210"/>
      <c r="F220" s="1210"/>
      <c r="G220" s="1210"/>
      <c r="H220" s="1210"/>
      <c r="I220" s="1210"/>
      <c r="J220" s="1210"/>
      <c r="K220" s="1210"/>
      <c r="L220" s="1210"/>
      <c r="M220" s="1210"/>
      <c r="N220" s="1210"/>
      <c r="O220" s="1210"/>
    </row>
    <row r="221" spans="1:24" ht="14.25" customHeight="1">
      <c r="A221" s="993"/>
      <c r="B221" s="1098" t="s">
        <v>1419</v>
      </c>
      <c r="C221" s="1098"/>
      <c r="D221" s="1098"/>
      <c r="E221" s="1098"/>
      <c r="F221" s="1098"/>
      <c r="G221" s="1098"/>
      <c r="H221" s="1098"/>
      <c r="I221" s="1098"/>
      <c r="J221" s="1098"/>
      <c r="K221" s="1098"/>
      <c r="L221" s="1098"/>
      <c r="M221" s="1098"/>
      <c r="N221" s="1098"/>
      <c r="O221" s="1098"/>
      <c r="P221" s="684"/>
      <c r="Q221" s="684"/>
    </row>
    <row r="222" spans="1:24" s="679" customFormat="1">
      <c r="A222" s="638"/>
      <c r="B222" s="696"/>
      <c r="C222" s="695"/>
      <c r="D222" s="695"/>
      <c r="E222" s="680"/>
      <c r="F222" s="695"/>
      <c r="G222" s="695"/>
    </row>
    <row r="223" spans="1:24">
      <c r="A223" s="678" t="s">
        <v>70</v>
      </c>
      <c r="B223" s="633"/>
      <c r="C223" s="633"/>
      <c r="E223" s="633"/>
      <c r="G223" s="632"/>
      <c r="H223" s="1216" t="s">
        <v>987</v>
      </c>
      <c r="I223" s="1216"/>
      <c r="J223" s="1216"/>
      <c r="K223" s="1216"/>
      <c r="M223" s="677" t="s">
        <v>749</v>
      </c>
      <c r="O223" s="676" t="s">
        <v>750</v>
      </c>
      <c r="Q223" s="1216" t="s">
        <v>987</v>
      </c>
      <c r="R223" s="1216"/>
      <c r="S223" s="1216"/>
      <c r="T223" s="1216"/>
      <c r="V223" s="677" t="s">
        <v>749</v>
      </c>
      <c r="X223" s="676" t="s">
        <v>750</v>
      </c>
    </row>
    <row r="224" spans="1:24" ht="24">
      <c r="A224" s="686">
        <f>A172+1</f>
        <v>3</v>
      </c>
      <c r="B224" s="1191" t="s">
        <v>188</v>
      </c>
      <c r="C224" s="1192"/>
      <c r="D224" s="1192"/>
      <c r="E224" s="1192"/>
      <c r="F224" s="1192"/>
      <c r="G224" s="674"/>
      <c r="H224" s="672" t="s">
        <v>844</v>
      </c>
      <c r="I224" s="673" t="s">
        <v>846</v>
      </c>
      <c r="J224" s="672" t="s">
        <v>847</v>
      </c>
      <c r="K224" s="670" t="s">
        <v>764</v>
      </c>
      <c r="L224" s="671"/>
      <c r="M224" s="670" t="s">
        <v>762</v>
      </c>
      <c r="O224" s="670" t="s">
        <v>763</v>
      </c>
      <c r="Q224" s="672" t="s">
        <v>844</v>
      </c>
      <c r="R224" s="672" t="s">
        <v>846</v>
      </c>
      <c r="S224" s="672" t="s">
        <v>847</v>
      </c>
      <c r="T224" s="670" t="s">
        <v>764</v>
      </c>
      <c r="V224" s="670" t="s">
        <v>762</v>
      </c>
      <c r="W224" s="671"/>
      <c r="X224" s="670" t="s">
        <v>763</v>
      </c>
    </row>
    <row r="225" spans="1:24" ht="24">
      <c r="A225" s="595"/>
      <c r="B225" s="1208" t="s">
        <v>192</v>
      </c>
      <c r="C225" s="1209"/>
      <c r="D225" s="666" t="s">
        <v>273</v>
      </c>
      <c r="E225" s="1205" t="s">
        <v>201</v>
      </c>
      <c r="F225" s="1205"/>
      <c r="G225" s="667" t="s">
        <v>202</v>
      </c>
      <c r="H225" s="666" t="s">
        <v>203</v>
      </c>
      <c r="I225" s="665" t="s">
        <v>899</v>
      </c>
      <c r="J225" s="665" t="s">
        <v>899</v>
      </c>
      <c r="K225" s="665" t="s">
        <v>899</v>
      </c>
      <c r="M225" s="665" t="s">
        <v>899</v>
      </c>
      <c r="O225" s="665" t="s">
        <v>899</v>
      </c>
      <c r="Q225" s="666" t="s">
        <v>204</v>
      </c>
      <c r="R225" s="665" t="s">
        <v>767</v>
      </c>
      <c r="S225" s="665" t="s">
        <v>767</v>
      </c>
      <c r="T225" s="665" t="s">
        <v>767</v>
      </c>
      <c r="V225" s="665" t="s">
        <v>767</v>
      </c>
      <c r="X225" s="665" t="s">
        <v>767</v>
      </c>
    </row>
    <row r="226" spans="1:24">
      <c r="A226" s="595"/>
      <c r="B226" s="1199" t="s">
        <v>901</v>
      </c>
      <c r="C226" s="1200"/>
      <c r="D226" s="657"/>
      <c r="E226" s="1193" t="s">
        <v>274</v>
      </c>
      <c r="F226" s="1193"/>
      <c r="G226" s="656" t="s">
        <v>202</v>
      </c>
      <c r="H226" s="655">
        <v>0.31880999999999998</v>
      </c>
      <c r="I226" s="655">
        <v>4.2999999999999999E-4</v>
      </c>
      <c r="J226" s="655">
        <v>1.82E-3</v>
      </c>
      <c r="K226" s="655">
        <v>0.32106000000000001</v>
      </c>
      <c r="M226" s="655">
        <v>6.4600000000000005E-2</v>
      </c>
      <c r="O226" s="655">
        <v>0.38564999999999999</v>
      </c>
      <c r="Q226" s="654" t="str">
        <f t="shared" ref="Q226:T231" si="42">IF(ISBLANK($D226),"",$D226*H226)</f>
        <v/>
      </c>
      <c r="R226" s="654" t="str">
        <f t="shared" si="42"/>
        <v/>
      </c>
      <c r="S226" s="654" t="str">
        <f t="shared" si="42"/>
        <v/>
      </c>
      <c r="T226" s="654" t="str">
        <f t="shared" si="42"/>
        <v/>
      </c>
      <c r="V226" s="654" t="str">
        <f t="shared" ref="V226:V247" si="43">IF(ISBLANK($D226),"",$D226*M226)</f>
        <v/>
      </c>
      <c r="X226" s="654" t="str">
        <f t="shared" ref="X226:X247" si="44">IF(ISBLANK($D226),"",$D226*O226)</f>
        <v/>
      </c>
    </row>
    <row r="227" spans="1:24">
      <c r="A227" s="595"/>
      <c r="B227" s="1197"/>
      <c r="C227" s="1198"/>
      <c r="D227" s="657"/>
      <c r="E227" s="1193" t="s">
        <v>275</v>
      </c>
      <c r="F227" s="1193"/>
      <c r="G227" s="656" t="s">
        <v>202</v>
      </c>
      <c r="H227" s="655">
        <v>0.19810082571407497</v>
      </c>
      <c r="I227" s="655">
        <v>2.6452548746421672E-4</v>
      </c>
      <c r="J227" s="655">
        <v>1.129025049066857E-3</v>
      </c>
      <c r="K227" s="655">
        <v>0.19949437625060606</v>
      </c>
      <c r="M227" s="655">
        <v>4.0140000000000002E-2</v>
      </c>
      <c r="O227" s="655">
        <v>0.23963000000000001</v>
      </c>
      <c r="Q227" s="654" t="str">
        <f t="shared" si="42"/>
        <v/>
      </c>
      <c r="R227" s="654" t="str">
        <f t="shared" si="42"/>
        <v/>
      </c>
      <c r="S227" s="654" t="str">
        <f t="shared" si="42"/>
        <v/>
      </c>
      <c r="T227" s="654" t="str">
        <f t="shared" si="42"/>
        <v/>
      </c>
      <c r="V227" s="654" t="str">
        <f t="shared" si="43"/>
        <v/>
      </c>
      <c r="X227" s="654" t="str">
        <f t="shared" si="44"/>
        <v/>
      </c>
    </row>
    <row r="228" spans="1:24">
      <c r="A228" s="595"/>
      <c r="B228" s="1199" t="s">
        <v>902</v>
      </c>
      <c r="C228" s="1200"/>
      <c r="D228" s="657"/>
      <c r="E228" s="1193" t="s">
        <v>274</v>
      </c>
      <c r="F228" s="1193"/>
      <c r="G228" s="656" t="s">
        <v>202</v>
      </c>
      <c r="H228" s="655">
        <v>0.33967000000000003</v>
      </c>
      <c r="I228" s="655">
        <v>4.2999999999999999E-4</v>
      </c>
      <c r="J228" s="655">
        <v>1.82E-3</v>
      </c>
      <c r="K228" s="655">
        <v>0.34192</v>
      </c>
      <c r="M228" s="655">
        <v>6.88E-2</v>
      </c>
      <c r="O228" s="655">
        <v>0.41071999999999997</v>
      </c>
      <c r="Q228" s="654" t="str">
        <f t="shared" si="42"/>
        <v/>
      </c>
      <c r="R228" s="654" t="str">
        <f t="shared" si="42"/>
        <v/>
      </c>
      <c r="S228" s="654" t="str">
        <f t="shared" si="42"/>
        <v/>
      </c>
      <c r="T228" s="654" t="str">
        <f t="shared" si="42"/>
        <v/>
      </c>
      <c r="V228" s="654" t="str">
        <f t="shared" si="43"/>
        <v/>
      </c>
      <c r="X228" s="654" t="str">
        <f t="shared" si="44"/>
        <v/>
      </c>
    </row>
    <row r="229" spans="1:24">
      <c r="A229" s="595"/>
      <c r="B229" s="1197"/>
      <c r="C229" s="1198"/>
      <c r="D229" s="657"/>
      <c r="E229" s="1193" t="s">
        <v>275</v>
      </c>
      <c r="F229" s="1193"/>
      <c r="G229" s="656" t="s">
        <v>202</v>
      </c>
      <c r="H229" s="655">
        <v>0.21106406663756538</v>
      </c>
      <c r="I229" s="655">
        <v>2.6452548746421672E-4</v>
      </c>
      <c r="J229" s="655">
        <v>1.129025049066857E-3</v>
      </c>
      <c r="K229" s="655">
        <v>0.21245761717409647</v>
      </c>
      <c r="M229" s="655">
        <v>4.2750000000000003E-2</v>
      </c>
      <c r="O229" s="655">
        <v>0.25520999999999999</v>
      </c>
      <c r="Q229" s="654" t="str">
        <f t="shared" si="42"/>
        <v/>
      </c>
      <c r="R229" s="654" t="str">
        <f t="shared" si="42"/>
        <v/>
      </c>
      <c r="S229" s="654" t="str">
        <f t="shared" si="42"/>
        <v/>
      </c>
      <c r="T229" s="654" t="str">
        <f t="shared" si="42"/>
        <v/>
      </c>
      <c r="V229" s="654" t="str">
        <f t="shared" si="43"/>
        <v/>
      </c>
      <c r="X229" s="654" t="str">
        <f t="shared" si="44"/>
        <v/>
      </c>
    </row>
    <row r="230" spans="1:24">
      <c r="A230" s="595"/>
      <c r="B230" s="1199" t="s">
        <v>903</v>
      </c>
      <c r="C230" s="1200"/>
      <c r="D230" s="657"/>
      <c r="E230" s="1193" t="s">
        <v>274</v>
      </c>
      <c r="F230" s="1193"/>
      <c r="G230" s="656" t="s">
        <v>202</v>
      </c>
      <c r="H230" s="655">
        <v>0.41171999999999997</v>
      </c>
      <c r="I230" s="655">
        <v>4.6999999999999999E-4</v>
      </c>
      <c r="J230" s="655">
        <v>4.1900000000000001E-3</v>
      </c>
      <c r="K230" s="655">
        <v>0.41638999999999998</v>
      </c>
      <c r="M230" s="655">
        <v>8.3779999999999993E-2</v>
      </c>
      <c r="O230" s="655">
        <v>0.50017</v>
      </c>
      <c r="Q230" s="654" t="str">
        <f t="shared" si="42"/>
        <v/>
      </c>
      <c r="R230" s="654" t="str">
        <f t="shared" si="42"/>
        <v/>
      </c>
      <c r="S230" s="654" t="str">
        <f t="shared" si="42"/>
        <v/>
      </c>
      <c r="T230" s="654" t="str">
        <f t="shared" si="42"/>
        <v/>
      </c>
      <c r="V230" s="654" t="str">
        <f t="shared" si="43"/>
        <v/>
      </c>
      <c r="X230" s="654" t="str">
        <f t="shared" si="44"/>
        <v/>
      </c>
    </row>
    <row r="231" spans="1:24">
      <c r="A231" s="595"/>
      <c r="B231" s="1197"/>
      <c r="C231" s="1198"/>
      <c r="D231" s="657"/>
      <c r="E231" s="1193" t="s">
        <v>275</v>
      </c>
      <c r="F231" s="1193"/>
      <c r="G231" s="656" t="s">
        <v>202</v>
      </c>
      <c r="H231" s="655">
        <v>0.25583160723728277</v>
      </c>
      <c r="I231" s="655">
        <v>2.9432996057940987E-4</v>
      </c>
      <c r="J231" s="655">
        <v>2.6059192848557431E-3</v>
      </c>
      <c r="K231" s="655">
        <v>0.25873185648271796</v>
      </c>
      <c r="M231" s="655">
        <v>5.2060000000000002E-2</v>
      </c>
      <c r="O231" s="655">
        <v>0.31079000000000001</v>
      </c>
      <c r="Q231" s="654" t="str">
        <f t="shared" si="42"/>
        <v/>
      </c>
      <c r="R231" s="654" t="str">
        <f t="shared" si="42"/>
        <v/>
      </c>
      <c r="S231" s="654" t="str">
        <f t="shared" si="42"/>
        <v/>
      </c>
      <c r="T231" s="654" t="str">
        <f t="shared" si="42"/>
        <v/>
      </c>
      <c r="V231" s="654" t="str">
        <f t="shared" si="43"/>
        <v/>
      </c>
      <c r="X231" s="654" t="str">
        <f t="shared" si="44"/>
        <v/>
      </c>
    </row>
    <row r="232" spans="1:24">
      <c r="A232" s="595"/>
      <c r="B232" s="1199" t="s">
        <v>908</v>
      </c>
      <c r="C232" s="1200"/>
      <c r="D232" s="657"/>
      <c r="E232" s="1193" t="s">
        <v>274</v>
      </c>
      <c r="F232" s="1193"/>
      <c r="G232" s="656" t="s">
        <v>202</v>
      </c>
      <c r="H232" s="655">
        <v>0.34104000000000001</v>
      </c>
      <c r="I232" s="655">
        <v>4.2999999999999999E-4</v>
      </c>
      <c r="J232" s="655">
        <v>2.1299999999999999E-3</v>
      </c>
      <c r="K232" s="655">
        <v>0.34359000000000001</v>
      </c>
      <c r="M232" s="655">
        <v>6.9139999999999993E-2</v>
      </c>
      <c r="O232" s="655">
        <v>0.41272999999999999</v>
      </c>
      <c r="Q232" s="654" t="str">
        <f t="shared" ref="Q232:Q247" si="45">IF(ISBLANK($D232),"",$D232*H232)</f>
        <v/>
      </c>
      <c r="R232" s="654" t="str">
        <f t="shared" ref="R232:R247" si="46">IF(ISBLANK($D232),"",$D232*I232)</f>
        <v/>
      </c>
      <c r="S232" s="654"/>
      <c r="T232" s="654" t="str">
        <f t="shared" ref="T232:T247" si="47">IF(ISBLANK($D232),"",$D232*K232)</f>
        <v/>
      </c>
      <c r="V232" s="654" t="str">
        <f t="shared" si="43"/>
        <v/>
      </c>
      <c r="X232" s="654" t="str">
        <f t="shared" si="44"/>
        <v/>
      </c>
    </row>
    <row r="233" spans="1:24">
      <c r="A233" s="595"/>
      <c r="B233" s="1197" t="str">
        <f>B232</f>
        <v>Petrol van up to 3.5 tonne</v>
      </c>
      <c r="C233" s="1198"/>
      <c r="D233" s="657"/>
      <c r="E233" s="1193" t="s">
        <v>275</v>
      </c>
      <c r="F233" s="1193"/>
      <c r="G233" s="656" t="s">
        <v>202</v>
      </c>
      <c r="H233" s="655">
        <v>0.21190948676148189</v>
      </c>
      <c r="I233" s="655">
        <v>2.683996008386514E-4</v>
      </c>
      <c r="J233" s="655">
        <v>1.3209981025538698E-3</v>
      </c>
      <c r="K233" s="655">
        <v>0.21349888446487442</v>
      </c>
      <c r="M233" s="655">
        <v>4.2959999999999998E-2</v>
      </c>
      <c r="O233" s="655">
        <v>0.25646000000000002</v>
      </c>
      <c r="Q233" s="654" t="str">
        <f t="shared" si="45"/>
        <v/>
      </c>
      <c r="R233" s="654" t="str">
        <f t="shared" si="46"/>
        <v/>
      </c>
      <c r="S233" s="654"/>
      <c r="T233" s="654" t="str">
        <f t="shared" si="47"/>
        <v/>
      </c>
      <c r="V233" s="654" t="str">
        <f t="shared" si="43"/>
        <v/>
      </c>
      <c r="X233" s="654" t="str">
        <f t="shared" si="44"/>
        <v/>
      </c>
    </row>
    <row r="234" spans="1:24">
      <c r="A234" s="595"/>
      <c r="B234" s="1199" t="s">
        <v>137</v>
      </c>
      <c r="C234" s="1200"/>
      <c r="D234" s="657"/>
      <c r="E234" s="1193" t="s">
        <v>274</v>
      </c>
      <c r="F234" s="1193"/>
      <c r="G234" s="656" t="s">
        <v>202</v>
      </c>
      <c r="H234" s="655">
        <v>0.24478</v>
      </c>
      <c r="I234" s="655">
        <v>8.0000000000000007E-5</v>
      </c>
      <c r="J234" s="655">
        <v>1.7600000000000001E-3</v>
      </c>
      <c r="K234" s="655">
        <v>0.24662000000000001</v>
      </c>
      <c r="M234" s="655">
        <v>5.2380000000000003E-2</v>
      </c>
      <c r="O234" s="655">
        <v>0.29899999999999999</v>
      </c>
      <c r="Q234" s="654" t="str">
        <f t="shared" si="45"/>
        <v/>
      </c>
      <c r="R234" s="654" t="str">
        <f t="shared" si="46"/>
        <v/>
      </c>
      <c r="S234" s="654" t="str">
        <f t="shared" ref="S234:S247" si="48">IF(ISBLANK($D234),"",$D234*J234)</f>
        <v/>
      </c>
      <c r="T234" s="654" t="str">
        <f t="shared" si="47"/>
        <v/>
      </c>
      <c r="V234" s="654" t="str">
        <f t="shared" si="43"/>
        <v/>
      </c>
      <c r="X234" s="654" t="str">
        <f t="shared" si="44"/>
        <v/>
      </c>
    </row>
    <row r="235" spans="1:24">
      <c r="A235" s="595"/>
      <c r="B235" s="1197"/>
      <c r="C235" s="1198"/>
      <c r="D235" s="657"/>
      <c r="E235" s="1193" t="s">
        <v>275</v>
      </c>
      <c r="F235" s="1193"/>
      <c r="G235" s="656" t="s">
        <v>202</v>
      </c>
      <c r="H235" s="655">
        <v>0.15210167237604821</v>
      </c>
      <c r="I235" s="655">
        <v>4.805539671253389E-5</v>
      </c>
      <c r="J235" s="655">
        <v>1.0946128173169082E-3</v>
      </c>
      <c r="K235" s="655">
        <v>0.15324434059007766</v>
      </c>
      <c r="M235" s="655">
        <v>3.2550000000000003E-2</v>
      </c>
      <c r="O235" s="655">
        <v>0.18579000000000001</v>
      </c>
      <c r="Q235" s="654" t="str">
        <f t="shared" si="45"/>
        <v/>
      </c>
      <c r="R235" s="654" t="str">
        <f t="shared" si="46"/>
        <v/>
      </c>
      <c r="S235" s="654" t="str">
        <f t="shared" si="48"/>
        <v/>
      </c>
      <c r="T235" s="654" t="str">
        <f t="shared" si="47"/>
        <v/>
      </c>
      <c r="V235" s="654" t="str">
        <f t="shared" si="43"/>
        <v/>
      </c>
      <c r="X235" s="654" t="str">
        <f t="shared" si="44"/>
        <v/>
      </c>
    </row>
    <row r="236" spans="1:24">
      <c r="A236" s="595"/>
      <c r="B236" s="1199" t="s">
        <v>138</v>
      </c>
      <c r="C236" s="1200"/>
      <c r="D236" s="657"/>
      <c r="E236" s="1193" t="s">
        <v>274</v>
      </c>
      <c r="F236" s="1193"/>
      <c r="G236" s="656" t="s">
        <v>202</v>
      </c>
      <c r="H236" s="655">
        <v>0.36105999999999999</v>
      </c>
      <c r="I236" s="655">
        <v>8.0000000000000007E-5</v>
      </c>
      <c r="J236" s="655">
        <v>2.5999999999999999E-3</v>
      </c>
      <c r="K236" s="655">
        <v>0.36373</v>
      </c>
      <c r="M236" s="655">
        <v>7.7259999999999995E-2</v>
      </c>
      <c r="O236" s="655">
        <v>0.44098999999999999</v>
      </c>
      <c r="Q236" s="654" t="str">
        <f t="shared" si="45"/>
        <v/>
      </c>
      <c r="R236" s="654" t="str">
        <f t="shared" si="46"/>
        <v/>
      </c>
      <c r="S236" s="654" t="str">
        <f t="shared" si="48"/>
        <v/>
      </c>
      <c r="T236" s="654" t="str">
        <f t="shared" si="47"/>
        <v/>
      </c>
      <c r="V236" s="654" t="str">
        <f t="shared" si="43"/>
        <v/>
      </c>
      <c r="X236" s="654" t="str">
        <f t="shared" si="44"/>
        <v/>
      </c>
    </row>
    <row r="237" spans="1:24">
      <c r="A237" s="595"/>
      <c r="B237" s="1197"/>
      <c r="C237" s="1198"/>
      <c r="D237" s="657"/>
      <c r="E237" s="1193" t="s">
        <v>275</v>
      </c>
      <c r="F237" s="1193"/>
      <c r="G237" s="656" t="s">
        <v>202</v>
      </c>
      <c r="H237" s="655">
        <v>0.2243514668140599</v>
      </c>
      <c r="I237" s="655">
        <v>4.805539671253389E-5</v>
      </c>
      <c r="J237" s="655">
        <v>1.6145647008493423E-3</v>
      </c>
      <c r="K237" s="655">
        <v>0.22601408691162178</v>
      </c>
      <c r="M237" s="655">
        <v>4.8009999999999997E-2</v>
      </c>
      <c r="O237" s="655">
        <v>0.27401999999999999</v>
      </c>
      <c r="Q237" s="654" t="str">
        <f t="shared" si="45"/>
        <v/>
      </c>
      <c r="R237" s="654" t="str">
        <f t="shared" si="46"/>
        <v/>
      </c>
      <c r="S237" s="654" t="str">
        <f t="shared" si="48"/>
        <v/>
      </c>
      <c r="T237" s="654" t="str">
        <f t="shared" si="47"/>
        <v/>
      </c>
      <c r="V237" s="654" t="str">
        <f t="shared" si="43"/>
        <v/>
      </c>
      <c r="X237" s="654" t="str">
        <f t="shared" si="44"/>
        <v/>
      </c>
    </row>
    <row r="238" spans="1:24">
      <c r="A238" s="595"/>
      <c r="B238" s="1199" t="s">
        <v>139</v>
      </c>
      <c r="C238" s="1200"/>
      <c r="D238" s="657"/>
      <c r="E238" s="1193" t="s">
        <v>274</v>
      </c>
      <c r="F238" s="1193"/>
      <c r="G238" s="656" t="s">
        <v>202</v>
      </c>
      <c r="H238" s="655">
        <v>0.42563000000000001</v>
      </c>
      <c r="I238" s="655">
        <v>8.0000000000000007E-5</v>
      </c>
      <c r="J238" s="655">
        <v>3.0599999999999998E-3</v>
      </c>
      <c r="K238" s="655">
        <v>0.42876999999999998</v>
      </c>
      <c r="M238" s="655">
        <v>9.1090000000000004E-2</v>
      </c>
      <c r="O238" s="655">
        <v>0.51985000000000003</v>
      </c>
      <c r="Q238" s="654" t="str">
        <f t="shared" si="45"/>
        <v/>
      </c>
      <c r="R238" s="654" t="str">
        <f t="shared" si="46"/>
        <v/>
      </c>
      <c r="S238" s="654" t="str">
        <f t="shared" si="48"/>
        <v/>
      </c>
      <c r="T238" s="654" t="str">
        <f t="shared" si="47"/>
        <v/>
      </c>
      <c r="V238" s="654" t="str">
        <f t="shared" si="43"/>
        <v/>
      </c>
      <c r="X238" s="654" t="str">
        <f t="shared" si="44"/>
        <v/>
      </c>
    </row>
    <row r="239" spans="1:24">
      <c r="A239" s="595"/>
      <c r="B239" s="1197"/>
      <c r="C239" s="1198"/>
      <c r="D239" s="657"/>
      <c r="E239" s="1193" t="s">
        <v>275</v>
      </c>
      <c r="F239" s="1193"/>
      <c r="G239" s="656" t="s">
        <v>202</v>
      </c>
      <c r="H239" s="655">
        <v>0.2644729480445695</v>
      </c>
      <c r="I239" s="655">
        <v>4.805539671253389E-5</v>
      </c>
      <c r="J239" s="655">
        <v>1.9033024045090117E-3</v>
      </c>
      <c r="K239" s="655">
        <v>0.26642430584579108</v>
      </c>
      <c r="M239" s="655">
        <v>5.6599999999999998E-2</v>
      </c>
      <c r="O239" s="655">
        <v>0.32301999999999997</v>
      </c>
      <c r="Q239" s="654" t="str">
        <f t="shared" si="45"/>
        <v/>
      </c>
      <c r="R239" s="654" t="str">
        <f t="shared" si="46"/>
        <v/>
      </c>
      <c r="S239" s="654" t="str">
        <f t="shared" si="48"/>
        <v/>
      </c>
      <c r="T239" s="654" t="str">
        <f t="shared" si="47"/>
        <v/>
      </c>
      <c r="V239" s="654" t="str">
        <f t="shared" si="43"/>
        <v/>
      </c>
      <c r="X239" s="654" t="str">
        <f t="shared" si="44"/>
        <v/>
      </c>
    </row>
    <row r="240" spans="1:24">
      <c r="A240" s="595"/>
      <c r="B240" s="1199" t="s">
        <v>189</v>
      </c>
      <c r="C240" s="1200"/>
      <c r="D240" s="657"/>
      <c r="E240" s="1193" t="s">
        <v>274</v>
      </c>
      <c r="F240" s="1193"/>
      <c r="G240" s="656" t="s">
        <v>202</v>
      </c>
      <c r="H240" s="655">
        <v>0.39784000000000003</v>
      </c>
      <c r="I240" s="655">
        <v>8.0000000000000007E-5</v>
      </c>
      <c r="J240" s="655">
        <v>2.8600000000000001E-3</v>
      </c>
      <c r="K240" s="655">
        <v>0.40078000000000003</v>
      </c>
      <c r="M240" s="655">
        <v>8.5129999999999997E-2</v>
      </c>
      <c r="O240" s="655">
        <v>0.48591000000000001</v>
      </c>
      <c r="Q240" s="654" t="str">
        <f t="shared" si="45"/>
        <v/>
      </c>
      <c r="R240" s="654" t="str">
        <f t="shared" si="46"/>
        <v/>
      </c>
      <c r="S240" s="654" t="str">
        <f t="shared" si="48"/>
        <v/>
      </c>
      <c r="T240" s="654" t="str">
        <f t="shared" si="47"/>
        <v/>
      </c>
      <c r="V240" s="654" t="str">
        <f t="shared" si="43"/>
        <v/>
      </c>
      <c r="X240" s="654" t="str">
        <f t="shared" si="44"/>
        <v/>
      </c>
    </row>
    <row r="241" spans="1:26">
      <c r="A241" s="595"/>
      <c r="B241" s="1197" t="s">
        <v>189</v>
      </c>
      <c r="C241" s="1198"/>
      <c r="D241" s="657"/>
      <c r="E241" s="1193" t="s">
        <v>275</v>
      </c>
      <c r="F241" s="1193"/>
      <c r="G241" s="656" t="s">
        <v>202</v>
      </c>
      <c r="H241" s="655">
        <v>0.24720564642239645</v>
      </c>
      <c r="I241" s="655">
        <v>4.805539671253389E-5</v>
      </c>
      <c r="J241" s="655">
        <v>1.779036777571145E-3</v>
      </c>
      <c r="K241" s="655">
        <v>0.24903273859668015</v>
      </c>
      <c r="M241" s="655">
        <v>5.2900000000000003E-2</v>
      </c>
      <c r="O241" s="655">
        <v>0.30192999999999998</v>
      </c>
      <c r="Q241" s="654" t="str">
        <f t="shared" si="45"/>
        <v/>
      </c>
      <c r="R241" s="654" t="str">
        <f t="shared" si="46"/>
        <v/>
      </c>
      <c r="S241" s="654" t="str">
        <f t="shared" si="48"/>
        <v/>
      </c>
      <c r="T241" s="654" t="str">
        <f t="shared" si="47"/>
        <v/>
      </c>
      <c r="V241" s="654" t="str">
        <f t="shared" si="43"/>
        <v/>
      </c>
      <c r="X241" s="654" t="str">
        <f t="shared" si="44"/>
        <v/>
      </c>
    </row>
    <row r="242" spans="1:26">
      <c r="A242" s="595"/>
      <c r="B242" s="1199" t="s">
        <v>1087</v>
      </c>
      <c r="C242" s="1200"/>
      <c r="D242" s="657"/>
      <c r="E242" s="1193" t="s">
        <v>274</v>
      </c>
      <c r="F242" s="1193"/>
      <c r="G242" s="656" t="s">
        <v>202</v>
      </c>
      <c r="H242" s="655">
        <v>0.41772999999999999</v>
      </c>
      <c r="I242" s="655">
        <v>1.1800000000000001E-3</v>
      </c>
      <c r="J242" s="655">
        <v>4.3800000000000002E-3</v>
      </c>
      <c r="K242" s="655">
        <v>0.42329</v>
      </c>
      <c r="M242" s="655">
        <v>5.3060000000000003E-2</v>
      </c>
      <c r="O242" s="655">
        <v>0.47635</v>
      </c>
      <c r="Q242" s="654" t="str">
        <f t="shared" si="45"/>
        <v/>
      </c>
      <c r="R242" s="654" t="str">
        <f t="shared" si="46"/>
        <v/>
      </c>
      <c r="S242" s="654" t="str">
        <f t="shared" si="48"/>
        <v/>
      </c>
      <c r="T242" s="654" t="str">
        <f t="shared" si="47"/>
        <v/>
      </c>
      <c r="V242" s="654" t="str">
        <f t="shared" si="43"/>
        <v/>
      </c>
      <c r="X242" s="654" t="str">
        <f t="shared" si="44"/>
        <v/>
      </c>
    </row>
    <row r="243" spans="1:26">
      <c r="A243" s="595"/>
      <c r="B243" s="1197" t="s">
        <v>190</v>
      </c>
      <c r="C243" s="1198"/>
      <c r="D243" s="657"/>
      <c r="E243" s="1193" t="s">
        <v>275</v>
      </c>
      <c r="F243" s="1193"/>
      <c r="G243" s="656" t="s">
        <v>202</v>
      </c>
      <c r="H243" s="655">
        <v>0.25956592874351631</v>
      </c>
      <c r="I243" s="655">
        <v>7.336255756256472E-4</v>
      </c>
      <c r="J243" s="655">
        <v>2.7232883960341316E-3</v>
      </c>
      <c r="K243" s="655">
        <v>0.26302284271517612</v>
      </c>
      <c r="M243" s="655">
        <v>3.2969999999999999E-2</v>
      </c>
      <c r="O243" s="655">
        <v>0.29598999999999998</v>
      </c>
      <c r="Q243" s="654" t="str">
        <f t="shared" si="45"/>
        <v/>
      </c>
      <c r="R243" s="654" t="str">
        <f t="shared" si="46"/>
        <v/>
      </c>
      <c r="S243" s="654" t="str">
        <f t="shared" si="48"/>
        <v/>
      </c>
      <c r="T243" s="654" t="str">
        <f t="shared" si="47"/>
        <v/>
      </c>
      <c r="V243" s="654" t="str">
        <f t="shared" si="43"/>
        <v/>
      </c>
      <c r="X243" s="654" t="str">
        <f t="shared" si="44"/>
        <v/>
      </c>
    </row>
    <row r="244" spans="1:26">
      <c r="A244" s="595"/>
      <c r="B244" s="1199" t="s">
        <v>1088</v>
      </c>
      <c r="C244" s="1200"/>
      <c r="D244" s="657"/>
      <c r="E244" s="1193" t="s">
        <v>274</v>
      </c>
      <c r="F244" s="1193"/>
      <c r="G244" s="656" t="s">
        <v>202</v>
      </c>
      <c r="H244" s="655">
        <v>0.37795000000000001</v>
      </c>
      <c r="I244" s="655">
        <v>2.16E-3</v>
      </c>
      <c r="J244" s="655">
        <v>4.3800000000000002E-3</v>
      </c>
      <c r="K244" s="655">
        <v>0.38449</v>
      </c>
      <c r="M244" s="655">
        <v>5.9720000000000002E-2</v>
      </c>
      <c r="O244" s="655">
        <v>0.44420999999999999</v>
      </c>
      <c r="Q244" s="654" t="str">
        <f t="shared" si="45"/>
        <v/>
      </c>
      <c r="R244" s="654" t="str">
        <f t="shared" si="46"/>
        <v/>
      </c>
      <c r="S244" s="654" t="str">
        <f t="shared" si="48"/>
        <v/>
      </c>
      <c r="T244" s="654" t="str">
        <f t="shared" si="47"/>
        <v/>
      </c>
      <c r="V244" s="654" t="str">
        <f t="shared" si="43"/>
        <v/>
      </c>
      <c r="X244" s="654" t="str">
        <f t="shared" si="44"/>
        <v/>
      </c>
    </row>
    <row r="245" spans="1:26">
      <c r="A245" s="595"/>
      <c r="B245" s="1197" t="s">
        <v>190</v>
      </c>
      <c r="C245" s="1198"/>
      <c r="D245" s="657"/>
      <c r="E245" s="1193" t="s">
        <v>275</v>
      </c>
      <c r="F245" s="1193"/>
      <c r="G245" s="656" t="s">
        <v>202</v>
      </c>
      <c r="H245" s="655">
        <v>0.23484536410127663</v>
      </c>
      <c r="I245" s="655">
        <v>1.3419980041932571E-3</v>
      </c>
      <c r="J245" s="655">
        <v>2.7232883960341316E-3</v>
      </c>
      <c r="K245" s="655">
        <v>0.23891065050150403</v>
      </c>
      <c r="M245" s="655">
        <v>3.7109999999999997E-2</v>
      </c>
      <c r="O245" s="655">
        <v>0.27601999999999999</v>
      </c>
      <c r="Q245" s="654" t="str">
        <f t="shared" si="45"/>
        <v/>
      </c>
      <c r="R245" s="654" t="str">
        <f t="shared" si="46"/>
        <v/>
      </c>
      <c r="S245" s="654" t="str">
        <f t="shared" si="48"/>
        <v/>
      </c>
      <c r="T245" s="654" t="str">
        <f t="shared" si="47"/>
        <v/>
      </c>
      <c r="V245" s="654" t="str">
        <f t="shared" si="43"/>
        <v/>
      </c>
      <c r="X245" s="654" t="str">
        <f t="shared" si="44"/>
        <v/>
      </c>
    </row>
    <row r="246" spans="1:26">
      <c r="A246" s="595"/>
      <c r="B246" s="1199" t="s">
        <v>195</v>
      </c>
      <c r="C246" s="1200"/>
      <c r="D246" s="657"/>
      <c r="E246" s="1193" t="s">
        <v>274</v>
      </c>
      <c r="F246" s="1193"/>
      <c r="G246" s="656" t="s">
        <v>202</v>
      </c>
      <c r="H246" s="655">
        <v>0.39487</v>
      </c>
      <c r="I246" s="655">
        <v>1E-4</v>
      </c>
      <c r="J246" s="655">
        <v>2.82E-3</v>
      </c>
      <c r="K246" s="655">
        <v>0.39778999999999998</v>
      </c>
      <c r="M246" s="655">
        <v>8.4510000000000002E-2</v>
      </c>
      <c r="O246" s="655">
        <v>0.48229</v>
      </c>
      <c r="Q246" s="654" t="str">
        <f t="shared" si="45"/>
        <v/>
      </c>
      <c r="R246" s="654" t="str">
        <f t="shared" si="46"/>
        <v/>
      </c>
      <c r="S246" s="654" t="str">
        <f t="shared" si="48"/>
        <v/>
      </c>
      <c r="T246" s="654" t="str">
        <f t="shared" si="47"/>
        <v/>
      </c>
      <c r="V246" s="654" t="str">
        <f t="shared" si="43"/>
        <v/>
      </c>
      <c r="X246" s="654" t="str">
        <f t="shared" si="44"/>
        <v/>
      </c>
    </row>
    <row r="247" spans="1:26">
      <c r="A247" s="595"/>
      <c r="B247" s="1197" t="s">
        <v>195</v>
      </c>
      <c r="C247" s="1198"/>
      <c r="D247" s="657"/>
      <c r="E247" s="1193" t="s">
        <v>275</v>
      </c>
      <c r="F247" s="1193"/>
      <c r="G247" s="656" t="s">
        <v>202</v>
      </c>
      <c r="H247" s="655">
        <v>0.24535779804644064</v>
      </c>
      <c r="I247" s="655">
        <v>5.9591005222277478E-5</v>
      </c>
      <c r="J247" s="655">
        <v>1.7550572276743084E-3</v>
      </c>
      <c r="K247" s="655">
        <v>0.24717244627933721</v>
      </c>
      <c r="M247" s="655">
        <v>5.2510000000000001E-2</v>
      </c>
      <c r="O247" s="655">
        <v>0.29968</v>
      </c>
      <c r="Q247" s="654" t="str">
        <f t="shared" si="45"/>
        <v/>
      </c>
      <c r="R247" s="654" t="str">
        <f t="shared" si="46"/>
        <v/>
      </c>
      <c r="S247" s="654" t="str">
        <f t="shared" si="48"/>
        <v/>
      </c>
      <c r="T247" s="654" t="str">
        <f t="shared" si="47"/>
        <v/>
      </c>
      <c r="V247" s="654" t="str">
        <f t="shared" si="43"/>
        <v/>
      </c>
      <c r="X247" s="654" t="str">
        <f t="shared" si="44"/>
        <v/>
      </c>
    </row>
    <row r="248" spans="1:26">
      <c r="A248" s="595"/>
      <c r="B248" s="1206" t="s">
        <v>194</v>
      </c>
      <c r="C248" s="1207"/>
      <c r="D248" s="690"/>
      <c r="E248" s="1196"/>
      <c r="F248" s="1196"/>
      <c r="G248" s="691"/>
      <c r="H248" s="690"/>
      <c r="I248" s="690"/>
      <c r="J248" s="690"/>
      <c r="K248" s="690"/>
      <c r="M248" s="690"/>
      <c r="O248" s="690"/>
      <c r="Q248" s="689">
        <f>SUM(Q226:Q247)</f>
        <v>0</v>
      </c>
      <c r="R248" s="689">
        <f>SUM(R226:R247)</f>
        <v>0</v>
      </c>
      <c r="S248" s="689">
        <f>SUM(S226:S247)</f>
        <v>0</v>
      </c>
      <c r="T248" s="689">
        <f>SUM(T226:T247)</f>
        <v>0</v>
      </c>
      <c r="V248" s="689">
        <f>SUM(V226:V247)</f>
        <v>0</v>
      </c>
      <c r="X248" s="689">
        <f>SUM(X226:X247)</f>
        <v>0</v>
      </c>
    </row>
    <row r="249" spans="1:26" s="679" customFormat="1" ht="9">
      <c r="E249" s="680"/>
    </row>
    <row r="250" spans="1:26" s="683" customFormat="1" ht="12.75" customHeight="1">
      <c r="A250" s="993" t="s">
        <v>812</v>
      </c>
      <c r="B250" s="1210" t="s">
        <v>1418</v>
      </c>
      <c r="C250" s="1210"/>
      <c r="D250" s="1210"/>
      <c r="E250" s="1210"/>
      <c r="F250" s="1210"/>
      <c r="G250" s="1210"/>
      <c r="H250" s="1210"/>
      <c r="I250" s="1210"/>
      <c r="J250" s="994"/>
      <c r="K250" s="994"/>
      <c r="L250" s="994"/>
      <c r="M250" s="994"/>
      <c r="N250" s="994"/>
      <c r="O250" s="994"/>
    </row>
    <row r="251" spans="1:26" s="595" customFormat="1" ht="66.75" customHeight="1">
      <c r="A251" s="993" t="s">
        <v>266</v>
      </c>
      <c r="B251" s="1210" t="s">
        <v>1464</v>
      </c>
      <c r="C251" s="1210"/>
      <c r="D251" s="1210"/>
      <c r="E251" s="1210"/>
      <c r="F251" s="1210"/>
      <c r="G251" s="1210"/>
      <c r="H251" s="1210"/>
      <c r="I251" s="1210"/>
      <c r="J251" s="1210"/>
      <c r="K251" s="1210"/>
      <c r="L251" s="1210"/>
      <c r="M251" s="1210"/>
      <c r="N251" s="1210"/>
      <c r="O251" s="1210"/>
      <c r="P251" s="684"/>
      <c r="Q251" s="684"/>
    </row>
    <row r="252" spans="1:26" ht="57.75" customHeight="1">
      <c r="A252" s="993"/>
      <c r="B252" s="1210" t="s">
        <v>1463</v>
      </c>
      <c r="C252" s="1210"/>
      <c r="D252" s="1210"/>
      <c r="E252" s="1210"/>
      <c r="F252" s="1210"/>
      <c r="G252" s="1210"/>
      <c r="H252" s="1210"/>
      <c r="I252" s="1210"/>
      <c r="J252" s="1210"/>
      <c r="K252" s="1210"/>
      <c r="L252" s="1210"/>
      <c r="M252" s="1210"/>
      <c r="N252" s="1210"/>
      <c r="O252" s="1210"/>
      <c r="P252" s="891"/>
      <c r="Q252" s="891"/>
      <c r="R252" s="891"/>
      <c r="S252" s="891"/>
      <c r="T252" s="891"/>
      <c r="U252" s="891"/>
      <c r="V252" s="891"/>
      <c r="W252" s="891"/>
      <c r="X252" s="891"/>
      <c r="Y252" s="891"/>
      <c r="Z252" s="720"/>
    </row>
    <row r="253" spans="1:26" ht="15.75" customHeight="1">
      <c r="A253" s="993"/>
      <c r="B253" s="1098" t="s">
        <v>1419</v>
      </c>
      <c r="C253" s="1098"/>
      <c r="D253" s="1098"/>
      <c r="E253" s="1098"/>
      <c r="F253" s="1098"/>
      <c r="G253" s="1098"/>
      <c r="H253" s="1098"/>
      <c r="I253" s="1098"/>
      <c r="J253" s="1098"/>
      <c r="K253" s="1098"/>
      <c r="L253" s="1098"/>
      <c r="M253" s="1098"/>
      <c r="N253" s="1098"/>
      <c r="O253" s="1098"/>
      <c r="P253" s="684"/>
      <c r="Q253" s="684"/>
    </row>
    <row r="254" spans="1:26" s="635" customFormat="1" ht="8">
      <c r="A254" s="694"/>
      <c r="B254" s="693"/>
      <c r="C254" s="692"/>
      <c r="D254" s="692"/>
      <c r="E254" s="650"/>
      <c r="F254" s="692"/>
      <c r="G254" s="692"/>
    </row>
    <row r="255" spans="1:26">
      <c r="A255" s="678" t="s">
        <v>71</v>
      </c>
      <c r="B255" s="633"/>
      <c r="C255" s="633"/>
      <c r="E255" s="633"/>
      <c r="G255" s="632"/>
      <c r="H255" s="1216" t="s">
        <v>987</v>
      </c>
      <c r="I255" s="1216"/>
      <c r="J255" s="1216"/>
      <c r="K255" s="1216"/>
      <c r="M255" s="677" t="s">
        <v>749</v>
      </c>
      <c r="O255" s="676" t="s">
        <v>750</v>
      </c>
      <c r="Q255" s="1216" t="s">
        <v>987</v>
      </c>
      <c r="R255" s="1216"/>
      <c r="S255" s="1216"/>
      <c r="T255" s="1216"/>
      <c r="V255" s="677" t="s">
        <v>749</v>
      </c>
      <c r="X255" s="676" t="s">
        <v>750</v>
      </c>
    </row>
    <row r="256" spans="1:26" ht="24">
      <c r="A256" s="686">
        <f>A224+1</f>
        <v>4</v>
      </c>
      <c r="B256" s="1191" t="s">
        <v>817</v>
      </c>
      <c r="C256" s="1192"/>
      <c r="D256" s="1192"/>
      <c r="E256" s="1192"/>
      <c r="F256" s="1192"/>
      <c r="G256" s="674"/>
      <c r="H256" s="672" t="s">
        <v>844</v>
      </c>
      <c r="I256" s="673" t="s">
        <v>846</v>
      </c>
      <c r="J256" s="672" t="s">
        <v>847</v>
      </c>
      <c r="K256" s="670" t="s">
        <v>764</v>
      </c>
      <c r="L256" s="671"/>
      <c r="M256" s="670" t="s">
        <v>762</v>
      </c>
      <c r="O256" s="670" t="s">
        <v>763</v>
      </c>
      <c r="Q256" s="672" t="s">
        <v>844</v>
      </c>
      <c r="R256" s="672" t="s">
        <v>846</v>
      </c>
      <c r="S256" s="672" t="s">
        <v>847</v>
      </c>
      <c r="T256" s="670" t="s">
        <v>764</v>
      </c>
      <c r="V256" s="670" t="s">
        <v>762</v>
      </c>
      <c r="W256" s="671"/>
      <c r="X256" s="670" t="s">
        <v>763</v>
      </c>
    </row>
    <row r="257" spans="1:24" ht="24">
      <c r="A257" s="595"/>
      <c r="B257" s="1208" t="s">
        <v>818</v>
      </c>
      <c r="C257" s="1209"/>
      <c r="D257" s="666" t="s">
        <v>273</v>
      </c>
      <c r="E257" s="1205" t="s">
        <v>201</v>
      </c>
      <c r="F257" s="1205"/>
      <c r="G257" s="667" t="s">
        <v>202</v>
      </c>
      <c r="H257" s="666" t="s">
        <v>203</v>
      </c>
      <c r="I257" s="665" t="s">
        <v>899</v>
      </c>
      <c r="J257" s="665" t="s">
        <v>899</v>
      </c>
      <c r="K257" s="665" t="s">
        <v>899</v>
      </c>
      <c r="M257" s="665" t="s">
        <v>899</v>
      </c>
      <c r="O257" s="665" t="s">
        <v>899</v>
      </c>
      <c r="Q257" s="666" t="s">
        <v>204</v>
      </c>
      <c r="R257" s="665" t="s">
        <v>767</v>
      </c>
      <c r="S257" s="665" t="s">
        <v>767</v>
      </c>
      <c r="T257" s="665" t="s">
        <v>767</v>
      </c>
      <c r="V257" s="665" t="s">
        <v>767</v>
      </c>
      <c r="X257" s="665" t="s">
        <v>767</v>
      </c>
    </row>
    <row r="258" spans="1:24" ht="12.75" customHeight="1">
      <c r="A258" s="595"/>
      <c r="B258" s="1201" t="s">
        <v>331</v>
      </c>
      <c r="C258" s="1202"/>
      <c r="D258" s="657"/>
      <c r="E258" s="1193" t="s">
        <v>274</v>
      </c>
      <c r="F258" s="1193"/>
      <c r="G258" s="656" t="s">
        <v>202</v>
      </c>
      <c r="H258" s="655">
        <v>0.13678000000000001</v>
      </c>
      <c r="I258" s="655">
        <v>3.81E-3</v>
      </c>
      <c r="J258" s="655">
        <v>5.8E-4</v>
      </c>
      <c r="K258" s="655">
        <v>0.14116999999999999</v>
      </c>
      <c r="M258" s="655">
        <v>2.7519999999999999E-2</v>
      </c>
      <c r="O258" s="655">
        <v>0.16869000000000001</v>
      </c>
      <c r="Q258" s="654" t="str">
        <f t="shared" ref="Q258:Q265" si="49">IF(ISBLANK(D258),"",D258*H258)</f>
        <v/>
      </c>
      <c r="R258" s="654" t="str">
        <f t="shared" ref="R258:T265" si="50">IF(ISBLANK($D258),"",$D258*I258)</f>
        <v/>
      </c>
      <c r="S258" s="654" t="str">
        <f t="shared" si="50"/>
        <v/>
      </c>
      <c r="T258" s="654" t="str">
        <f t="shared" si="50"/>
        <v/>
      </c>
      <c r="V258" s="654" t="str">
        <f t="shared" ref="V258:V265" si="51">IF(ISBLANK($D258),"",$D258*M258)</f>
        <v/>
      </c>
      <c r="X258" s="654" t="str">
        <f t="shared" ref="X258:X265" si="52">IF(ISBLANK($D258),"",$D258*O258)</f>
        <v/>
      </c>
    </row>
    <row r="259" spans="1:24">
      <c r="A259" s="595"/>
      <c r="B259" s="1203"/>
      <c r="C259" s="1204"/>
      <c r="D259" s="657"/>
      <c r="E259" s="1193" t="s">
        <v>275</v>
      </c>
      <c r="F259" s="1193"/>
      <c r="G259" s="656" t="s">
        <v>202</v>
      </c>
      <c r="H259" s="655">
        <v>8.4989999999999996E-2</v>
      </c>
      <c r="I259" s="655">
        <v>2.3700000000000001E-3</v>
      </c>
      <c r="J259" s="655">
        <v>3.6000000000000002E-4</v>
      </c>
      <c r="K259" s="655">
        <v>8.7720000000000006E-2</v>
      </c>
      <c r="M259" s="655">
        <v>1.7100000000000001E-2</v>
      </c>
      <c r="O259" s="655">
        <v>0.10482000000000001</v>
      </c>
      <c r="Q259" s="654" t="str">
        <f t="shared" si="49"/>
        <v/>
      </c>
      <c r="R259" s="654" t="str">
        <f t="shared" si="50"/>
        <v/>
      </c>
      <c r="S259" s="654" t="str">
        <f t="shared" si="50"/>
        <v/>
      </c>
      <c r="T259" s="654" t="str">
        <f t="shared" si="50"/>
        <v/>
      </c>
      <c r="V259" s="654" t="str">
        <f t="shared" si="51"/>
        <v/>
      </c>
      <c r="X259" s="654" t="str">
        <f t="shared" si="52"/>
        <v/>
      </c>
    </row>
    <row r="260" spans="1:24" ht="12.75" customHeight="1">
      <c r="A260" s="595"/>
      <c r="B260" s="1201" t="s">
        <v>330</v>
      </c>
      <c r="C260" s="1202"/>
      <c r="D260" s="657"/>
      <c r="E260" s="1193" t="s">
        <v>274</v>
      </c>
      <c r="F260" s="1193"/>
      <c r="G260" s="656" t="s">
        <v>202</v>
      </c>
      <c r="H260" s="655">
        <v>0.16602</v>
      </c>
      <c r="I260" s="655">
        <v>4.2300000000000003E-3</v>
      </c>
      <c r="J260" s="655">
        <v>1E-3</v>
      </c>
      <c r="K260" s="655">
        <v>0.17125000000000001</v>
      </c>
      <c r="M260" s="655">
        <v>3.3410000000000002E-2</v>
      </c>
      <c r="O260" s="655">
        <v>0.20466000000000001</v>
      </c>
      <c r="Q260" s="654" t="str">
        <f t="shared" si="49"/>
        <v/>
      </c>
      <c r="R260" s="654" t="str">
        <f t="shared" si="50"/>
        <v/>
      </c>
      <c r="S260" s="654" t="str">
        <f t="shared" si="50"/>
        <v/>
      </c>
      <c r="T260" s="654" t="str">
        <f t="shared" si="50"/>
        <v/>
      </c>
      <c r="V260" s="654" t="str">
        <f t="shared" si="51"/>
        <v/>
      </c>
      <c r="X260" s="654" t="str">
        <f t="shared" si="52"/>
        <v/>
      </c>
    </row>
    <row r="261" spans="1:24">
      <c r="A261" s="595"/>
      <c r="B261" s="1203"/>
      <c r="C261" s="1204"/>
      <c r="D261" s="657"/>
      <c r="E261" s="1193" t="s">
        <v>275</v>
      </c>
      <c r="F261" s="1193"/>
      <c r="G261" s="656" t="s">
        <v>202</v>
      </c>
      <c r="H261" s="655">
        <v>0.10316</v>
      </c>
      <c r="I261" s="655">
        <v>2.63E-3</v>
      </c>
      <c r="J261" s="655">
        <v>6.2E-4</v>
      </c>
      <c r="K261" s="655">
        <v>0.10641</v>
      </c>
      <c r="M261" s="655">
        <v>2.0760000000000001E-2</v>
      </c>
      <c r="O261" s="655">
        <v>0.12717000000000001</v>
      </c>
      <c r="Q261" s="654" t="str">
        <f t="shared" si="49"/>
        <v/>
      </c>
      <c r="R261" s="654" t="str">
        <f t="shared" si="50"/>
        <v/>
      </c>
      <c r="S261" s="654" t="str">
        <f t="shared" si="50"/>
        <v/>
      </c>
      <c r="T261" s="654" t="str">
        <f t="shared" si="50"/>
        <v/>
      </c>
      <c r="V261" s="654" t="str">
        <f t="shared" si="51"/>
        <v/>
      </c>
      <c r="X261" s="654" t="str">
        <f t="shared" si="52"/>
        <v/>
      </c>
    </row>
    <row r="262" spans="1:24" ht="12.75" customHeight="1">
      <c r="A262" s="595"/>
      <c r="B262" s="1201" t="s">
        <v>332</v>
      </c>
      <c r="C262" s="1202"/>
      <c r="D262" s="657"/>
      <c r="E262" s="1193" t="s">
        <v>274</v>
      </c>
      <c r="F262" s="1193"/>
      <c r="G262" s="656" t="s">
        <v>202</v>
      </c>
      <c r="H262" s="655">
        <v>0.22087000000000001</v>
      </c>
      <c r="I262" s="655">
        <v>3.14E-3</v>
      </c>
      <c r="J262" s="655">
        <v>1E-3</v>
      </c>
      <c r="K262" s="655">
        <v>0.22500000000000001</v>
      </c>
      <c r="M262" s="655">
        <v>4.4429999999999997E-2</v>
      </c>
      <c r="O262" s="655">
        <v>0.26944000000000001</v>
      </c>
      <c r="Q262" s="654" t="str">
        <f t="shared" si="49"/>
        <v/>
      </c>
      <c r="R262" s="654" t="str">
        <f t="shared" si="50"/>
        <v/>
      </c>
      <c r="S262" s="654" t="str">
        <f t="shared" si="50"/>
        <v/>
      </c>
      <c r="T262" s="654" t="str">
        <f t="shared" si="50"/>
        <v/>
      </c>
      <c r="V262" s="654" t="str">
        <f t="shared" si="51"/>
        <v/>
      </c>
      <c r="X262" s="654" t="str">
        <f t="shared" si="52"/>
        <v/>
      </c>
    </row>
    <row r="263" spans="1:24">
      <c r="A263" s="595"/>
      <c r="B263" s="1203"/>
      <c r="C263" s="1204"/>
      <c r="D263" s="657"/>
      <c r="E263" s="1193" t="s">
        <v>275</v>
      </c>
      <c r="F263" s="1193"/>
      <c r="G263" s="656" t="s">
        <v>202</v>
      </c>
      <c r="H263" s="655">
        <v>0.13724</v>
      </c>
      <c r="I263" s="655">
        <v>1.9499999999999999E-3</v>
      </c>
      <c r="J263" s="655">
        <v>6.2E-4</v>
      </c>
      <c r="K263" s="655">
        <v>0.13980999999999999</v>
      </c>
      <c r="M263" s="655">
        <v>2.7609999999999999E-2</v>
      </c>
      <c r="O263" s="655">
        <v>0.16741999999999999</v>
      </c>
      <c r="Q263" s="654" t="str">
        <f t="shared" si="49"/>
        <v/>
      </c>
      <c r="R263" s="654" t="str">
        <f t="shared" si="50"/>
        <v/>
      </c>
      <c r="S263" s="654" t="str">
        <f t="shared" si="50"/>
        <v/>
      </c>
      <c r="T263" s="654" t="str">
        <f t="shared" si="50"/>
        <v/>
      </c>
      <c r="V263" s="654" t="str">
        <f t="shared" si="51"/>
        <v/>
      </c>
      <c r="X263" s="654" t="str">
        <f t="shared" si="52"/>
        <v/>
      </c>
    </row>
    <row r="264" spans="1:24" ht="12.75" customHeight="1">
      <c r="A264" s="595"/>
      <c r="B264" s="1201" t="s">
        <v>333</v>
      </c>
      <c r="C264" s="1202"/>
      <c r="D264" s="657"/>
      <c r="E264" s="1193" t="s">
        <v>274</v>
      </c>
      <c r="F264" s="1193"/>
      <c r="G264" s="656" t="s">
        <v>202</v>
      </c>
      <c r="H264" s="655">
        <v>0.18678</v>
      </c>
      <c r="I264" s="655">
        <v>3.81E-3</v>
      </c>
      <c r="J264" s="655">
        <v>9.7000000000000005E-4</v>
      </c>
      <c r="K264" s="655">
        <v>0.19156000000000001</v>
      </c>
      <c r="M264" s="655">
        <v>3.7580000000000002E-2</v>
      </c>
      <c r="O264" s="655">
        <v>0.22914000000000001</v>
      </c>
      <c r="Q264" s="654" t="str">
        <f t="shared" si="49"/>
        <v/>
      </c>
      <c r="R264" s="654" t="str">
        <f t="shared" si="50"/>
        <v/>
      </c>
      <c r="S264" s="654" t="str">
        <f t="shared" si="50"/>
        <v/>
      </c>
      <c r="T264" s="654" t="str">
        <f t="shared" si="50"/>
        <v/>
      </c>
      <c r="V264" s="654" t="str">
        <f t="shared" si="51"/>
        <v/>
      </c>
      <c r="X264" s="654" t="str">
        <f t="shared" si="52"/>
        <v/>
      </c>
    </row>
    <row r="265" spans="1:24">
      <c r="A265" s="595"/>
      <c r="B265" s="1203"/>
      <c r="C265" s="1204"/>
      <c r="D265" s="657"/>
      <c r="E265" s="1193" t="s">
        <v>275</v>
      </c>
      <c r="F265" s="1193"/>
      <c r="G265" s="656" t="s">
        <v>202</v>
      </c>
      <c r="H265" s="655">
        <v>0.11606</v>
      </c>
      <c r="I265" s="655">
        <v>2.3700000000000001E-3</v>
      </c>
      <c r="J265" s="655">
        <v>5.9999999999999995E-4</v>
      </c>
      <c r="K265" s="655">
        <v>0.11903</v>
      </c>
      <c r="M265" s="655">
        <v>2.3349999999999999E-2</v>
      </c>
      <c r="O265" s="655">
        <v>0.14238000000000001</v>
      </c>
      <c r="Q265" s="654" t="str">
        <f t="shared" si="49"/>
        <v/>
      </c>
      <c r="R265" s="654" t="str">
        <f t="shared" si="50"/>
        <v/>
      </c>
      <c r="S265" s="654" t="str">
        <f t="shared" si="50"/>
        <v/>
      </c>
      <c r="T265" s="654" t="str">
        <f t="shared" si="50"/>
        <v/>
      </c>
      <c r="V265" s="654" t="str">
        <f t="shared" si="51"/>
        <v/>
      </c>
      <c r="X265" s="654" t="str">
        <f t="shared" si="52"/>
        <v/>
      </c>
    </row>
    <row r="266" spans="1:24">
      <c r="A266" s="595"/>
      <c r="B266" s="1206" t="s">
        <v>819</v>
      </c>
      <c r="C266" s="1207"/>
      <c r="D266" s="690"/>
      <c r="E266" s="1196"/>
      <c r="F266" s="1196"/>
      <c r="G266" s="691"/>
      <c r="H266" s="690"/>
      <c r="I266" s="690"/>
      <c r="J266" s="690"/>
      <c r="K266" s="690"/>
      <c r="M266" s="690"/>
      <c r="O266" s="690"/>
      <c r="Q266" s="689">
        <f>SUM(Q258:Q265)</f>
        <v>0</v>
      </c>
      <c r="R266" s="689">
        <f>SUM(R258:R265)</f>
        <v>0</v>
      </c>
      <c r="S266" s="689">
        <f>SUM(S258:S265)</f>
        <v>0</v>
      </c>
      <c r="T266" s="689">
        <f>SUM(T258:T265)</f>
        <v>0</v>
      </c>
      <c r="V266" s="689">
        <f>SUM(V258:V265)</f>
        <v>0</v>
      </c>
      <c r="X266" s="689">
        <f>SUM(X258:X265)</f>
        <v>0</v>
      </c>
    </row>
    <row r="267" spans="1:24" s="679" customFormat="1" ht="9">
      <c r="E267" s="680"/>
    </row>
    <row r="268" spans="1:24" ht="12.75" customHeight="1">
      <c r="A268" s="638" t="s">
        <v>812</v>
      </c>
      <c r="B268" s="1217" t="s">
        <v>1418</v>
      </c>
      <c r="C268" s="1217"/>
      <c r="D268" s="1217"/>
      <c r="E268" s="1217"/>
      <c r="F268" s="1217"/>
      <c r="G268" s="1217"/>
      <c r="H268" s="1217"/>
      <c r="I268" s="1217"/>
      <c r="J268" s="720"/>
      <c r="K268" s="720"/>
      <c r="L268" s="720"/>
      <c r="M268" s="720"/>
      <c r="N268" s="720"/>
      <c r="O268" s="720"/>
    </row>
    <row r="269" spans="1:24" ht="31.5" customHeight="1">
      <c r="A269" s="638" t="s">
        <v>266</v>
      </c>
      <c r="B269" s="1098" t="s">
        <v>1462</v>
      </c>
      <c r="C269" s="1098"/>
      <c r="D269" s="1098"/>
      <c r="E269" s="1098"/>
      <c r="F269" s="1098"/>
      <c r="G269" s="1098"/>
      <c r="H269" s="1098"/>
      <c r="I269" s="1098"/>
      <c r="J269" s="1098"/>
      <c r="K269" s="1098"/>
      <c r="L269" s="1098"/>
      <c r="M269" s="1098"/>
      <c r="N269" s="1098"/>
      <c r="O269" s="1098"/>
      <c r="P269" s="684"/>
      <c r="Q269" s="684"/>
    </row>
    <row r="270" spans="1:24" s="595" customFormat="1" ht="12.75" customHeight="1">
      <c r="A270" s="638"/>
      <c r="B270" s="1210" t="s">
        <v>388</v>
      </c>
      <c r="C270" s="1210"/>
      <c r="D270" s="1210"/>
      <c r="E270" s="1210"/>
      <c r="F270" s="1210"/>
      <c r="G270" s="1210"/>
      <c r="H270" s="1210"/>
      <c r="I270" s="1210"/>
      <c r="J270" s="1210"/>
      <c r="K270" s="1210"/>
      <c r="L270" s="1210"/>
      <c r="M270" s="1210"/>
      <c r="N270" s="1210"/>
      <c r="O270" s="1210"/>
    </row>
    <row r="271" spans="1:24" s="595" customFormat="1">
      <c r="A271" s="638"/>
      <c r="B271" s="1210"/>
      <c r="C271" s="1210"/>
      <c r="D271" s="1210"/>
      <c r="E271" s="1210"/>
      <c r="F271" s="1210"/>
      <c r="G271" s="1210"/>
      <c r="H271" s="1210"/>
      <c r="I271" s="1210"/>
      <c r="J271" s="1210"/>
      <c r="K271" s="1210"/>
      <c r="L271" s="1210"/>
      <c r="M271" s="1210"/>
      <c r="N271" s="1210"/>
      <c r="O271" s="1210"/>
      <c r="P271" s="684"/>
      <c r="Q271" s="684"/>
    </row>
    <row r="272" spans="1:24" s="647" customFormat="1" ht="5.25" customHeight="1">
      <c r="A272" s="688"/>
      <c r="B272" s="1210"/>
      <c r="C272" s="1210"/>
      <c r="D272" s="1210"/>
      <c r="E272" s="1210"/>
      <c r="F272" s="1210"/>
      <c r="G272" s="1210"/>
      <c r="H272" s="1210"/>
      <c r="I272" s="1210"/>
      <c r="J272" s="1210"/>
      <c r="K272" s="1210"/>
      <c r="L272" s="1210"/>
      <c r="M272" s="1210"/>
      <c r="N272" s="1210"/>
      <c r="O272" s="1210"/>
    </row>
    <row r="273" spans="1:24" ht="14.25" customHeight="1">
      <c r="A273" s="638"/>
      <c r="B273" s="1098" t="s">
        <v>1419</v>
      </c>
      <c r="C273" s="1098"/>
      <c r="D273" s="1098"/>
      <c r="E273" s="1098"/>
      <c r="F273" s="1098"/>
      <c r="G273" s="1098"/>
      <c r="H273" s="1098"/>
      <c r="I273" s="1098"/>
      <c r="J273" s="1098"/>
      <c r="K273" s="1098"/>
      <c r="L273" s="1098"/>
      <c r="M273" s="1098"/>
      <c r="N273" s="1098"/>
      <c r="O273" s="1098"/>
      <c r="P273" s="684"/>
      <c r="Q273" s="684"/>
    </row>
    <row r="274" spans="1:24" s="679" customFormat="1">
      <c r="A274" s="638"/>
      <c r="B274" s="687"/>
      <c r="C274" s="687"/>
      <c r="D274" s="687"/>
      <c r="E274" s="687"/>
      <c r="F274" s="687"/>
      <c r="G274" s="687"/>
    </row>
    <row r="275" spans="1:24">
      <c r="A275" s="678" t="s">
        <v>72</v>
      </c>
      <c r="E275" s="589"/>
      <c r="G275" s="632"/>
      <c r="H275" s="1218" t="s">
        <v>749</v>
      </c>
      <c r="I275" s="1219"/>
      <c r="J275" s="1219"/>
      <c r="K275" s="1220"/>
      <c r="M275" s="677" t="s">
        <v>749</v>
      </c>
      <c r="O275" s="676" t="s">
        <v>750</v>
      </c>
      <c r="Q275" s="1218" t="s">
        <v>749</v>
      </c>
      <c r="R275" s="1219"/>
      <c r="S275" s="1219"/>
      <c r="T275" s="1220"/>
      <c r="V275" s="677" t="s">
        <v>749</v>
      </c>
      <c r="X275" s="676" t="s">
        <v>750</v>
      </c>
    </row>
    <row r="276" spans="1:24" ht="24">
      <c r="A276" s="686">
        <f>A256+1</f>
        <v>5</v>
      </c>
      <c r="B276" s="1191" t="s">
        <v>135</v>
      </c>
      <c r="C276" s="1192"/>
      <c r="D276" s="1192"/>
      <c r="E276" s="1192"/>
      <c r="F276" s="1192"/>
      <c r="G276" s="674"/>
      <c r="H276" s="672" t="s">
        <v>844</v>
      </c>
      <c r="I276" s="673" t="s">
        <v>846</v>
      </c>
      <c r="J276" s="672" t="s">
        <v>847</v>
      </c>
      <c r="K276" s="670" t="s">
        <v>764</v>
      </c>
      <c r="L276" s="671"/>
      <c r="M276" s="670" t="s">
        <v>762</v>
      </c>
      <c r="O276" s="670" t="s">
        <v>763</v>
      </c>
      <c r="Q276" s="672" t="s">
        <v>844</v>
      </c>
      <c r="R276" s="672" t="s">
        <v>846</v>
      </c>
      <c r="S276" s="672" t="s">
        <v>847</v>
      </c>
      <c r="T276" s="670" t="s">
        <v>764</v>
      </c>
      <c r="V276" s="670" t="s">
        <v>762</v>
      </c>
      <c r="W276" s="671"/>
      <c r="X276" s="670" t="s">
        <v>763</v>
      </c>
    </row>
    <row r="277" spans="1:24" ht="24">
      <c r="A277" s="595"/>
      <c r="B277" s="669" t="s">
        <v>282</v>
      </c>
      <c r="C277" s="685"/>
      <c r="D277" s="1194"/>
      <c r="E277" s="1195"/>
      <c r="F277" s="665" t="s">
        <v>1073</v>
      </c>
      <c r="G277" s="667" t="s">
        <v>202</v>
      </c>
      <c r="H277" s="665" t="s">
        <v>1074</v>
      </c>
      <c r="I277" s="665" t="s">
        <v>1075</v>
      </c>
      <c r="J277" s="665" t="s">
        <v>1075</v>
      </c>
      <c r="K277" s="665" t="s">
        <v>1075</v>
      </c>
      <c r="M277" s="665" t="s">
        <v>1075</v>
      </c>
      <c r="O277" s="665" t="s">
        <v>1075</v>
      </c>
      <c r="Q277" s="666" t="s">
        <v>204</v>
      </c>
      <c r="R277" s="665" t="s">
        <v>767</v>
      </c>
      <c r="S277" s="665" t="s">
        <v>767</v>
      </c>
      <c r="T277" s="665" t="s">
        <v>767</v>
      </c>
      <c r="V277" s="665" t="s">
        <v>767</v>
      </c>
      <c r="X277" s="665" t="s">
        <v>767</v>
      </c>
    </row>
    <row r="278" spans="1:24">
      <c r="A278" s="595"/>
      <c r="B278" s="1179" t="s">
        <v>1064</v>
      </c>
      <c r="C278" s="1180"/>
      <c r="D278" s="1183" t="s">
        <v>11</v>
      </c>
      <c r="E278" s="1184"/>
      <c r="F278" s="657"/>
      <c r="G278" s="656" t="s">
        <v>202</v>
      </c>
      <c r="H278" s="655">
        <v>0.20477000000000001</v>
      </c>
      <c r="I278" s="655">
        <v>5.0000000000000002E-5</v>
      </c>
      <c r="J278" s="655">
        <v>1.7700000000000001E-3</v>
      </c>
      <c r="K278" s="655">
        <v>0.20659</v>
      </c>
      <c r="M278" s="655">
        <v>2.667857142857143E-2</v>
      </c>
      <c r="O278" s="655">
        <v>0.23326857142857144</v>
      </c>
      <c r="Q278" s="654" t="str">
        <f>IF(ISBLANK(F278),"",F278*H278)</f>
        <v/>
      </c>
      <c r="R278" s="654" t="str">
        <f t="shared" ref="R278:T279" si="53">IF(ISBLANK($F278),"",$F278*I278)</f>
        <v/>
      </c>
      <c r="S278" s="654" t="str">
        <f t="shared" si="53"/>
        <v/>
      </c>
      <c r="T278" s="654" t="str">
        <f t="shared" si="53"/>
        <v/>
      </c>
      <c r="V278" s="654" t="str">
        <f>IF(ISBLANK($F278),"",$F278*M278)</f>
        <v/>
      </c>
      <c r="X278" s="654" t="str">
        <f>IF(ISBLANK($F278),"",$F278*O278)</f>
        <v/>
      </c>
    </row>
    <row r="279" spans="1:24">
      <c r="A279" s="595"/>
      <c r="B279" s="1181"/>
      <c r="C279" s="1182"/>
      <c r="D279" s="1183" t="s">
        <v>12</v>
      </c>
      <c r="E279" s="1184"/>
      <c r="F279" s="657"/>
      <c r="G279" s="656" t="s">
        <v>202</v>
      </c>
      <c r="H279" s="655">
        <v>0.23380999999999999</v>
      </c>
      <c r="I279" s="655">
        <v>5.0000000000000002E-5</v>
      </c>
      <c r="J279" s="655">
        <v>1.7700000000000001E-3</v>
      </c>
      <c r="K279" s="655">
        <v>0.23562999999999998</v>
      </c>
      <c r="M279" s="655">
        <v>4.7039999999999998E-2</v>
      </c>
      <c r="O279" s="655">
        <v>0.28266999999999998</v>
      </c>
      <c r="Q279" s="654" t="str">
        <f>IF(ISBLANK(F279),"",F279*H279)</f>
        <v/>
      </c>
      <c r="R279" s="654" t="str">
        <f t="shared" si="53"/>
        <v/>
      </c>
      <c r="S279" s="654" t="str">
        <f t="shared" si="53"/>
        <v/>
      </c>
      <c r="T279" s="654" t="str">
        <f t="shared" si="53"/>
        <v/>
      </c>
      <c r="V279" s="654" t="str">
        <f>IF(ISBLANK($F279),"",$F279*M279)</f>
        <v/>
      </c>
      <c r="X279" s="654" t="str">
        <f>IF(ISBLANK($F279),"",$F279*O279)</f>
        <v/>
      </c>
    </row>
    <row r="280" spans="1:24" ht="24">
      <c r="A280" s="595"/>
      <c r="B280" s="669" t="s">
        <v>282</v>
      </c>
      <c r="C280" s="685"/>
      <c r="D280" s="1194"/>
      <c r="E280" s="1195"/>
      <c r="F280" s="666" t="s">
        <v>814</v>
      </c>
      <c r="G280" s="667" t="s">
        <v>202</v>
      </c>
      <c r="H280" s="666" t="s">
        <v>284</v>
      </c>
      <c r="I280" s="665" t="s">
        <v>900</v>
      </c>
      <c r="J280" s="665" t="s">
        <v>900</v>
      </c>
      <c r="K280" s="665" t="s">
        <v>900</v>
      </c>
      <c r="M280" s="665" t="s">
        <v>900</v>
      </c>
      <c r="O280" s="665" t="s">
        <v>900</v>
      </c>
      <c r="Q280" s="666" t="s">
        <v>204</v>
      </c>
      <c r="R280" s="665" t="s">
        <v>767</v>
      </c>
      <c r="S280" s="665" t="s">
        <v>767</v>
      </c>
      <c r="T280" s="665" t="s">
        <v>767</v>
      </c>
      <c r="V280" s="665" t="s">
        <v>767</v>
      </c>
      <c r="X280" s="665" t="s">
        <v>767</v>
      </c>
    </row>
    <row r="281" spans="1:24">
      <c r="A281" s="595"/>
      <c r="B281" s="1179" t="s">
        <v>1064</v>
      </c>
      <c r="C281" s="1180"/>
      <c r="D281" s="1183" t="s">
        <v>11</v>
      </c>
      <c r="E281" s="1184"/>
      <c r="F281" s="657"/>
      <c r="G281" s="656" t="s">
        <v>202</v>
      </c>
      <c r="H281" s="655">
        <v>0.14626428571428574</v>
      </c>
      <c r="I281" s="655">
        <v>3.5714285714285717E-5</v>
      </c>
      <c r="J281" s="655">
        <v>1.2642857142857145E-3</v>
      </c>
      <c r="K281" s="655">
        <v>0.14756428571428573</v>
      </c>
      <c r="M281" s="655">
        <v>2.9428571428571432E-2</v>
      </c>
      <c r="O281" s="655">
        <v>0.17699285714285717</v>
      </c>
      <c r="Q281" s="654" t="str">
        <f t="shared" ref="Q281:Q293" si="54">IF(ISBLANK(F281),"",F281*H281)</f>
        <v/>
      </c>
      <c r="R281" s="654" t="str">
        <f t="shared" ref="R281:R293" si="55">IF(ISBLANK($F281),"",$F281*I281)</f>
        <v/>
      </c>
      <c r="S281" s="654" t="str">
        <f t="shared" ref="S281:S293" si="56">IF(ISBLANK($F281),"",$F281*J281)</f>
        <v/>
      </c>
      <c r="T281" s="654" t="str">
        <f t="shared" ref="T281:T293" si="57">IF(ISBLANK($F281),"",$F281*K281)</f>
        <v/>
      </c>
      <c r="V281" s="654" t="str">
        <f t="shared" ref="V281:V293" si="58">IF(ISBLANK($F281),"",$F281*M281)</f>
        <v/>
      </c>
      <c r="X281" s="654" t="str">
        <f t="shared" ref="X281:X293" si="59">IF(ISBLANK($F281),"",$F281*O281)</f>
        <v/>
      </c>
    </row>
    <row r="282" spans="1:24">
      <c r="A282" s="595"/>
      <c r="B282" s="1181"/>
      <c r="C282" s="1182"/>
      <c r="D282" s="1183" t="s">
        <v>12</v>
      </c>
      <c r="E282" s="1184"/>
      <c r="F282" s="657"/>
      <c r="G282" s="656" t="s">
        <v>202</v>
      </c>
      <c r="H282" s="655">
        <v>0.15587333333333334</v>
      </c>
      <c r="I282" s="655">
        <v>3.3333333333333335E-5</v>
      </c>
      <c r="J282" s="655">
        <v>1.1800000000000001E-3</v>
      </c>
      <c r="K282" s="655">
        <v>0.15708666666666665</v>
      </c>
      <c r="M282" s="655">
        <v>3.1359999999999999E-2</v>
      </c>
      <c r="O282" s="655">
        <v>0.18844666666666665</v>
      </c>
      <c r="Q282" s="654" t="str">
        <f t="shared" si="54"/>
        <v/>
      </c>
      <c r="R282" s="654" t="str">
        <f t="shared" si="55"/>
        <v/>
      </c>
      <c r="S282" s="654" t="str">
        <f t="shared" si="56"/>
        <v/>
      </c>
      <c r="T282" s="654" t="str">
        <f t="shared" si="57"/>
        <v/>
      </c>
      <c r="V282" s="654" t="str">
        <f t="shared" si="58"/>
        <v/>
      </c>
      <c r="X282" s="654" t="str">
        <f t="shared" si="59"/>
        <v/>
      </c>
    </row>
    <row r="283" spans="1:24">
      <c r="A283" s="595"/>
      <c r="B283" s="1179" t="s">
        <v>196</v>
      </c>
      <c r="C283" s="1180"/>
      <c r="D283" s="1183" t="s">
        <v>1065</v>
      </c>
      <c r="E283" s="1184"/>
      <c r="F283" s="657"/>
      <c r="G283" s="656" t="s">
        <v>202</v>
      </c>
      <c r="H283" s="655">
        <v>0.12268999999999999</v>
      </c>
      <c r="I283" s="655">
        <v>1.2999999999999999E-4</v>
      </c>
      <c r="J283" s="655">
        <v>9.7999999999999997E-4</v>
      </c>
      <c r="K283" s="655">
        <v>0.12379999999999999</v>
      </c>
      <c r="M283" s="655">
        <v>2.606E-2</v>
      </c>
      <c r="O283" s="655">
        <v>0.14985999999999999</v>
      </c>
      <c r="Q283" s="654" t="str">
        <f t="shared" si="54"/>
        <v/>
      </c>
      <c r="R283" s="654" t="str">
        <f t="shared" si="55"/>
        <v/>
      </c>
      <c r="S283" s="654" t="str">
        <f t="shared" si="56"/>
        <v/>
      </c>
      <c r="T283" s="654" t="str">
        <f t="shared" si="57"/>
        <v/>
      </c>
      <c r="V283" s="654" t="str">
        <f t="shared" si="58"/>
        <v/>
      </c>
      <c r="X283" s="654" t="str">
        <f t="shared" si="59"/>
        <v/>
      </c>
    </row>
    <row r="284" spans="1:24">
      <c r="A284" s="595"/>
      <c r="B284" s="1177"/>
      <c r="C284" s="1178"/>
      <c r="D284" s="1183" t="s">
        <v>1066</v>
      </c>
      <c r="E284" s="1184"/>
      <c r="F284" s="657"/>
      <c r="G284" s="656" t="s">
        <v>202</v>
      </c>
      <c r="H284" s="655">
        <v>8.201E-2</v>
      </c>
      <c r="I284" s="655">
        <v>6.9999999999999994E-5</v>
      </c>
      <c r="J284" s="655">
        <v>5.5000000000000003E-4</v>
      </c>
      <c r="K284" s="655">
        <v>8.2629999999999995E-2</v>
      </c>
      <c r="M284" s="655">
        <v>1.7420000000000001E-2</v>
      </c>
      <c r="O284" s="655">
        <v>0.10005</v>
      </c>
      <c r="Q284" s="654" t="str">
        <f t="shared" si="54"/>
        <v/>
      </c>
      <c r="R284" s="654" t="str">
        <f t="shared" si="55"/>
        <v/>
      </c>
      <c r="S284" s="654" t="str">
        <f t="shared" si="56"/>
        <v/>
      </c>
      <c r="T284" s="654" t="str">
        <f t="shared" si="57"/>
        <v/>
      </c>
      <c r="V284" s="654" t="str">
        <f t="shared" si="58"/>
        <v/>
      </c>
      <c r="X284" s="654" t="str">
        <f t="shared" si="59"/>
        <v/>
      </c>
    </row>
    <row r="285" spans="1:24">
      <c r="A285" s="595"/>
      <c r="B285" s="1177"/>
      <c r="C285" s="1178"/>
      <c r="D285" s="1187" t="s">
        <v>1062</v>
      </c>
      <c r="E285" s="1188"/>
      <c r="F285" s="657"/>
      <c r="G285" s="656" t="s">
        <v>202</v>
      </c>
      <c r="H285" s="875">
        <v>0.11097</v>
      </c>
      <c r="I285" s="875">
        <v>1.2E-4</v>
      </c>
      <c r="J285" s="875">
        <v>8.5999999999999998E-4</v>
      </c>
      <c r="K285" s="875">
        <v>0.11194999999999999</v>
      </c>
      <c r="L285" s="716"/>
      <c r="M285" s="875">
        <v>2.3570000000000001E-2</v>
      </c>
      <c r="N285" s="716"/>
      <c r="O285" s="875">
        <v>0.13552</v>
      </c>
      <c r="Q285" s="654" t="str">
        <f t="shared" si="54"/>
        <v/>
      </c>
      <c r="R285" s="654" t="str">
        <f t="shared" si="55"/>
        <v/>
      </c>
      <c r="S285" s="654" t="str">
        <f t="shared" si="56"/>
        <v/>
      </c>
      <c r="T285" s="654" t="str">
        <f t="shared" si="57"/>
        <v/>
      </c>
      <c r="V285" s="654" t="str">
        <f t="shared" si="58"/>
        <v/>
      </c>
      <c r="X285" s="654" t="str">
        <f t="shared" si="59"/>
        <v/>
      </c>
    </row>
    <row r="286" spans="1:24">
      <c r="A286" s="595"/>
      <c r="B286" s="1177"/>
      <c r="C286" s="1178"/>
      <c r="D286" s="1183" t="s">
        <v>1067</v>
      </c>
      <c r="E286" s="1184"/>
      <c r="F286" s="657"/>
      <c r="G286" s="656" t="s">
        <v>202</v>
      </c>
      <c r="H286" s="655">
        <v>2.81E-2</v>
      </c>
      <c r="I286" s="655">
        <v>6.9999999999999994E-5</v>
      </c>
      <c r="J286" s="655">
        <v>5.6999999999999998E-4</v>
      </c>
      <c r="K286" s="655">
        <v>2.8740000000000002E-2</v>
      </c>
      <c r="M286" s="655">
        <v>5.9699999999999996E-3</v>
      </c>
      <c r="O286" s="655">
        <v>3.4710000000000005E-2</v>
      </c>
      <c r="Q286" s="654" t="str">
        <f t="shared" si="54"/>
        <v/>
      </c>
      <c r="R286" s="654" t="str">
        <f t="shared" si="55"/>
        <v/>
      </c>
      <c r="S286" s="654" t="str">
        <f t="shared" si="56"/>
        <v/>
      </c>
      <c r="T286" s="654" t="str">
        <f t="shared" si="57"/>
        <v/>
      </c>
      <c r="V286" s="654" t="str">
        <f t="shared" si="58"/>
        <v/>
      </c>
      <c r="X286" s="654" t="str">
        <f t="shared" si="59"/>
        <v/>
      </c>
    </row>
    <row r="287" spans="1:24">
      <c r="A287" s="595"/>
      <c r="B287" s="1179" t="s">
        <v>283</v>
      </c>
      <c r="C287" s="1180"/>
      <c r="D287" s="1189" t="s">
        <v>1068</v>
      </c>
      <c r="E287" s="1190"/>
      <c r="F287" s="657"/>
      <c r="G287" s="656" t="s">
        <v>202</v>
      </c>
      <c r="H287" s="655">
        <v>5.5010000000000003E-2</v>
      </c>
      <c r="I287" s="655">
        <v>5.0000000000000002E-5</v>
      </c>
      <c r="J287" s="655">
        <v>3.1199999999999999E-3</v>
      </c>
      <c r="K287" s="655">
        <v>5.8180000000000003E-2</v>
      </c>
      <c r="M287" s="655">
        <v>8.9700000000000005E-3</v>
      </c>
      <c r="O287" s="655">
        <v>6.7150000000000001E-2</v>
      </c>
      <c r="Q287" s="654" t="str">
        <f t="shared" si="54"/>
        <v/>
      </c>
      <c r="R287" s="654" t="str">
        <f t="shared" si="55"/>
        <v/>
      </c>
      <c r="S287" s="654" t="str">
        <f t="shared" si="56"/>
        <v/>
      </c>
      <c r="T287" s="654" t="str">
        <f t="shared" si="57"/>
        <v/>
      </c>
      <c r="V287" s="654" t="str">
        <f t="shared" si="58"/>
        <v/>
      </c>
      <c r="X287" s="654" t="str">
        <f t="shared" si="59"/>
        <v/>
      </c>
    </row>
    <row r="288" spans="1:24">
      <c r="A288" s="595"/>
      <c r="B288" s="1177"/>
      <c r="C288" s="1178"/>
      <c r="D288" s="1189" t="s">
        <v>1069</v>
      </c>
      <c r="E288" s="1190"/>
      <c r="F288" s="657"/>
      <c r="G288" s="656" t="s">
        <v>202</v>
      </c>
      <c r="H288" s="655">
        <v>1.502E-2</v>
      </c>
      <c r="I288" s="655">
        <v>1.0000000000000001E-5</v>
      </c>
      <c r="J288" s="655">
        <v>9.0000000000000006E-5</v>
      </c>
      <c r="K288" s="655">
        <v>1.512E-2</v>
      </c>
      <c r="M288" s="655">
        <v>2.0300000000000001E-3</v>
      </c>
      <c r="O288" s="655">
        <v>1.7149999999999999E-2</v>
      </c>
      <c r="Q288" s="654" t="str">
        <f t="shared" si="54"/>
        <v/>
      </c>
      <c r="R288" s="654" t="str">
        <f t="shared" si="55"/>
        <v/>
      </c>
      <c r="S288" s="654" t="str">
        <f t="shared" si="56"/>
        <v/>
      </c>
      <c r="T288" s="654" t="str">
        <f t="shared" si="57"/>
        <v/>
      </c>
      <c r="V288" s="654" t="str">
        <f t="shared" si="58"/>
        <v/>
      </c>
      <c r="X288" s="654" t="str">
        <f t="shared" si="59"/>
        <v/>
      </c>
    </row>
    <row r="289" spans="1:24">
      <c r="A289" s="595"/>
      <c r="B289" s="1177"/>
      <c r="C289" s="1178"/>
      <c r="D289" s="1189" t="s">
        <v>1070</v>
      </c>
      <c r="E289" s="1190"/>
      <c r="F289" s="657"/>
      <c r="G289" s="656" t="s">
        <v>202</v>
      </c>
      <c r="H289" s="655">
        <v>6.7089999999999997E-2</v>
      </c>
      <c r="I289" s="655">
        <v>3.0000000000000001E-5</v>
      </c>
      <c r="J289" s="655">
        <v>4.0999999999999999E-4</v>
      </c>
      <c r="K289" s="655">
        <v>6.7529999999999993E-2</v>
      </c>
      <c r="M289" s="655">
        <v>9.0600000000000003E-3</v>
      </c>
      <c r="O289" s="655">
        <v>7.6589999999999991E-2</v>
      </c>
      <c r="Q289" s="654" t="str">
        <f t="shared" si="54"/>
        <v/>
      </c>
      <c r="R289" s="654" t="str">
        <f t="shared" si="55"/>
        <v/>
      </c>
      <c r="S289" s="654" t="str">
        <f t="shared" si="56"/>
        <v/>
      </c>
      <c r="T289" s="654" t="str">
        <f t="shared" si="57"/>
        <v/>
      </c>
      <c r="V289" s="654" t="str">
        <f t="shared" si="58"/>
        <v/>
      </c>
      <c r="X289" s="654" t="str">
        <f t="shared" si="59"/>
        <v/>
      </c>
    </row>
    <row r="290" spans="1:24">
      <c r="A290" s="595"/>
      <c r="B290" s="1181"/>
      <c r="C290" s="1182"/>
      <c r="D290" s="1189" t="s">
        <v>1071</v>
      </c>
      <c r="E290" s="1190"/>
      <c r="F290" s="657"/>
      <c r="G290" s="656" t="s">
        <v>202</v>
      </c>
      <c r="H290" s="655">
        <v>7.1419999999999997E-2</v>
      </c>
      <c r="I290" s="655">
        <v>4.0000000000000003E-5</v>
      </c>
      <c r="J290" s="655">
        <v>4.4000000000000002E-4</v>
      </c>
      <c r="K290" s="655">
        <v>7.1899999999999992E-2</v>
      </c>
      <c r="M290" s="655">
        <v>9.6399999999999993E-3</v>
      </c>
      <c r="O290" s="655">
        <v>8.1539999999999987E-2</v>
      </c>
      <c r="Q290" s="654" t="str">
        <f t="shared" si="54"/>
        <v/>
      </c>
      <c r="R290" s="654" t="str">
        <f t="shared" si="55"/>
        <v/>
      </c>
      <c r="S290" s="654" t="str">
        <f t="shared" si="56"/>
        <v/>
      </c>
      <c r="T290" s="654" t="str">
        <f t="shared" si="57"/>
        <v/>
      </c>
      <c r="V290" s="654" t="str">
        <f t="shared" si="58"/>
        <v/>
      </c>
      <c r="X290" s="654" t="str">
        <f t="shared" si="59"/>
        <v/>
      </c>
    </row>
    <row r="291" spans="1:24">
      <c r="A291" s="595"/>
      <c r="B291" s="1179" t="s">
        <v>1072</v>
      </c>
      <c r="C291" s="1180"/>
      <c r="D291" s="1189" t="s">
        <v>505</v>
      </c>
      <c r="E291" s="1190"/>
      <c r="F291" s="657"/>
      <c r="G291" s="656" t="s">
        <v>202</v>
      </c>
      <c r="H291" s="655">
        <v>1.9120000000000002E-2</v>
      </c>
      <c r="I291" s="655">
        <v>1.0000000000000001E-5</v>
      </c>
      <c r="J291" s="655">
        <v>1.4999999999999999E-4</v>
      </c>
      <c r="K291" s="655">
        <v>1.9280000000000002E-2</v>
      </c>
      <c r="M291" s="655">
        <v>3.62E-3</v>
      </c>
      <c r="O291" s="655">
        <v>2.2900000000000004E-2</v>
      </c>
      <c r="Q291" s="654" t="str">
        <f t="shared" si="54"/>
        <v/>
      </c>
      <c r="R291" s="654" t="str">
        <f t="shared" si="55"/>
        <v/>
      </c>
      <c r="S291" s="654" t="str">
        <f t="shared" si="56"/>
        <v/>
      </c>
      <c r="T291" s="654" t="str">
        <f t="shared" si="57"/>
        <v/>
      </c>
      <c r="V291" s="654" t="str">
        <f t="shared" si="58"/>
        <v/>
      </c>
      <c r="X291" s="654" t="str">
        <f t="shared" si="59"/>
        <v/>
      </c>
    </row>
    <row r="292" spans="1:24">
      <c r="A292" s="595"/>
      <c r="B292" s="1177"/>
      <c r="C292" s="1178"/>
      <c r="D292" s="1189" t="s">
        <v>506</v>
      </c>
      <c r="E292" s="1190"/>
      <c r="F292" s="657"/>
      <c r="G292" s="656" t="s">
        <v>202</v>
      </c>
      <c r="H292" s="655">
        <v>0.13216</v>
      </c>
      <c r="I292" s="655">
        <v>4.0000000000000003E-5</v>
      </c>
      <c r="J292" s="655">
        <v>1.01E-3</v>
      </c>
      <c r="K292" s="655">
        <v>0.13321000000000002</v>
      </c>
      <c r="M292" s="655">
        <v>2.5020000000000001E-2</v>
      </c>
      <c r="O292" s="655">
        <v>0.15823000000000004</v>
      </c>
      <c r="Q292" s="654" t="str">
        <f t="shared" si="54"/>
        <v/>
      </c>
      <c r="R292" s="654" t="str">
        <f t="shared" si="55"/>
        <v/>
      </c>
      <c r="S292" s="654" t="str">
        <f t="shared" si="56"/>
        <v/>
      </c>
      <c r="T292" s="654" t="str">
        <f t="shared" si="57"/>
        <v/>
      </c>
      <c r="V292" s="654" t="str">
        <f t="shared" si="58"/>
        <v/>
      </c>
      <c r="X292" s="654" t="str">
        <f t="shared" si="59"/>
        <v/>
      </c>
    </row>
    <row r="293" spans="1:24">
      <c r="A293" s="595"/>
      <c r="B293" s="1181"/>
      <c r="C293" s="1182"/>
      <c r="D293" s="1185" t="s">
        <v>507</v>
      </c>
      <c r="E293" s="1186"/>
      <c r="F293" s="657"/>
      <c r="G293" s="656" t="s">
        <v>202</v>
      </c>
      <c r="H293" s="875">
        <v>0.11516</v>
      </c>
      <c r="I293" s="875">
        <v>4.0000000000000003E-5</v>
      </c>
      <c r="J293" s="875">
        <v>8.8000000000000003E-4</v>
      </c>
      <c r="K293" s="875">
        <v>0.11608</v>
      </c>
      <c r="L293" s="716"/>
      <c r="M293" s="875">
        <v>2.18E-2</v>
      </c>
      <c r="N293" s="716"/>
      <c r="O293" s="875">
        <v>0.13788</v>
      </c>
      <c r="Q293" s="654" t="str">
        <f t="shared" si="54"/>
        <v/>
      </c>
      <c r="R293" s="654" t="str">
        <f t="shared" si="55"/>
        <v/>
      </c>
      <c r="S293" s="654" t="str">
        <f t="shared" si="56"/>
        <v/>
      </c>
      <c r="T293" s="654" t="str">
        <f t="shared" si="57"/>
        <v/>
      </c>
      <c r="V293" s="654" t="str">
        <f t="shared" si="58"/>
        <v/>
      </c>
      <c r="X293" s="654" t="str">
        <f t="shared" si="59"/>
        <v/>
      </c>
    </row>
    <row r="294" spans="1:24">
      <c r="A294" s="595"/>
      <c r="B294" s="1185" t="s">
        <v>222</v>
      </c>
      <c r="C294" s="1186"/>
      <c r="D294" s="1185"/>
      <c r="E294" s="1186"/>
      <c r="F294" s="652"/>
      <c r="G294" s="653"/>
      <c r="H294" s="652"/>
      <c r="I294" s="652"/>
      <c r="J294" s="652"/>
      <c r="K294" s="652"/>
      <c r="M294" s="652"/>
      <c r="O294" s="652"/>
      <c r="Q294" s="651">
        <f>SUM(Q278:Q279,Q281:Q293)</f>
        <v>0</v>
      </c>
      <c r="R294" s="651">
        <f>SUM(R278:R279,R281:R293)</f>
        <v>0</v>
      </c>
      <c r="S294" s="651">
        <f>SUM(S278:S279,S281:S293)</f>
        <v>0</v>
      </c>
      <c r="T294" s="651">
        <f>SUM(T278:T279,T281:T293)</f>
        <v>0</v>
      </c>
      <c r="V294" s="651">
        <f>SUM(V278:V279,V281:V293)</f>
        <v>0</v>
      </c>
      <c r="X294" s="651">
        <f>SUM(X278:X279,X281:X293)</f>
        <v>0</v>
      </c>
    </row>
    <row r="295" spans="1:24" s="635" customFormat="1">
      <c r="A295" s="595"/>
      <c r="E295" s="650"/>
    </row>
    <row r="296" spans="1:24">
      <c r="A296" s="638" t="s">
        <v>812</v>
      </c>
      <c r="B296" s="1210" t="s">
        <v>1420</v>
      </c>
      <c r="C296" s="1210"/>
      <c r="D296" s="1210"/>
      <c r="E296" s="1210"/>
      <c r="F296" s="1210"/>
      <c r="G296" s="1210"/>
      <c r="H296" s="992"/>
      <c r="I296" s="992"/>
      <c r="J296" s="720"/>
      <c r="K296" s="720"/>
      <c r="L296" s="720"/>
      <c r="M296" s="720"/>
      <c r="N296" s="720"/>
      <c r="O296" s="720"/>
    </row>
    <row r="297" spans="1:24">
      <c r="A297" s="638" t="s">
        <v>266</v>
      </c>
      <c r="B297" s="1235"/>
      <c r="C297" s="1235"/>
      <c r="D297" s="1235"/>
      <c r="E297" s="1235"/>
      <c r="F297" s="1235"/>
      <c r="G297" s="1235"/>
      <c r="H297" s="992"/>
      <c r="I297" s="992"/>
      <c r="J297" s="720"/>
      <c r="K297" s="720"/>
      <c r="L297" s="720"/>
      <c r="M297" s="720"/>
      <c r="N297" s="720"/>
      <c r="O297" s="720"/>
    </row>
    <row r="298" spans="1:24" ht="27.75" customHeight="1">
      <c r="A298" s="649">
        <v>1</v>
      </c>
      <c r="B298" s="1235" t="s">
        <v>1076</v>
      </c>
      <c r="C298" s="1235"/>
      <c r="D298" s="1235"/>
      <c r="E298" s="1235"/>
      <c r="F298" s="1235"/>
      <c r="G298" s="1235"/>
      <c r="H298" s="1235"/>
      <c r="I298" s="1235"/>
      <c r="J298" s="1235"/>
      <c r="K298" s="1235"/>
      <c r="L298" s="1235"/>
      <c r="M298" s="1235"/>
      <c r="N298" s="1235"/>
      <c r="O298" s="1235"/>
    </row>
    <row r="299" spans="1:24" s="595" customFormat="1" ht="66" customHeight="1">
      <c r="A299" s="649">
        <v>2</v>
      </c>
      <c r="B299" s="1210" t="s">
        <v>1690</v>
      </c>
      <c r="C299" s="1210"/>
      <c r="D299" s="1210"/>
      <c r="E299" s="1210"/>
      <c r="F299" s="1210"/>
      <c r="G299" s="1210"/>
      <c r="H299" s="1210"/>
      <c r="I299" s="1210"/>
      <c r="J299" s="1210"/>
      <c r="K299" s="1210"/>
      <c r="L299" s="1210"/>
      <c r="M299" s="1210"/>
      <c r="N299" s="1210"/>
      <c r="O299" s="1210"/>
    </row>
    <row r="300" spans="1:24" s="683" customFormat="1" ht="27" customHeight="1">
      <c r="A300" s="649">
        <v>3</v>
      </c>
      <c r="B300" s="1210" t="s">
        <v>985</v>
      </c>
      <c r="C300" s="1210"/>
      <c r="D300" s="1210"/>
      <c r="E300" s="1210"/>
      <c r="F300" s="1210"/>
      <c r="G300" s="1210"/>
      <c r="H300" s="1210"/>
      <c r="I300" s="1210"/>
      <c r="J300" s="1210"/>
      <c r="K300" s="1210"/>
      <c r="L300" s="1210"/>
      <c r="M300" s="1210"/>
      <c r="N300" s="1210"/>
      <c r="O300" s="1210"/>
    </row>
    <row r="301" spans="1:24" s="595" customFormat="1">
      <c r="A301" s="649">
        <f>A300+1</f>
        <v>4</v>
      </c>
      <c r="B301" s="1217" t="s">
        <v>1225</v>
      </c>
      <c r="C301" s="1217"/>
      <c r="D301" s="1217"/>
      <c r="E301" s="1217"/>
      <c r="F301" s="1217"/>
      <c r="G301" s="1217"/>
      <c r="H301" s="1217"/>
      <c r="I301" s="1217"/>
      <c r="J301" s="1217"/>
      <c r="K301" s="1217"/>
      <c r="L301" s="1217"/>
      <c r="M301" s="1217"/>
      <c r="N301" s="1217"/>
      <c r="O301" s="1217"/>
    </row>
    <row r="302" spans="1:24" s="595" customFormat="1" ht="30.75" customHeight="1">
      <c r="A302" s="649">
        <f>A301+1</f>
        <v>5</v>
      </c>
      <c r="B302" s="1073" t="s">
        <v>1664</v>
      </c>
      <c r="C302" s="1073"/>
      <c r="D302" s="1073"/>
      <c r="E302" s="1073"/>
      <c r="F302" s="1073"/>
      <c r="G302" s="1073"/>
      <c r="H302" s="1073"/>
      <c r="I302" s="1073"/>
      <c r="J302" s="1073"/>
      <c r="K302" s="1073"/>
      <c r="L302" s="1073"/>
      <c r="M302" s="1073"/>
      <c r="N302" s="1073"/>
      <c r="O302" s="1073"/>
    </row>
    <row r="303" spans="1:24" s="595" customFormat="1" ht="53.25" customHeight="1">
      <c r="A303" s="649">
        <f>A302+1</f>
        <v>6</v>
      </c>
      <c r="B303" s="1098" t="s">
        <v>1665</v>
      </c>
      <c r="C303" s="1098"/>
      <c r="D303" s="1098"/>
      <c r="E303" s="1098"/>
      <c r="F303" s="1098"/>
      <c r="G303" s="1098"/>
      <c r="H303" s="1098"/>
      <c r="I303" s="1098"/>
      <c r="J303" s="1098"/>
      <c r="K303" s="1098"/>
      <c r="L303" s="1098"/>
      <c r="M303" s="1098"/>
      <c r="N303" s="1098"/>
      <c r="O303" s="1098"/>
    </row>
    <row r="304" spans="1:24" s="647" customFormat="1" ht="7">
      <c r="A304" s="648"/>
      <c r="B304" s="1098"/>
      <c r="C304" s="1098"/>
      <c r="D304" s="1098"/>
      <c r="E304" s="1098"/>
      <c r="F304" s="1098"/>
      <c r="G304" s="1098"/>
      <c r="H304" s="1098"/>
      <c r="I304" s="1098"/>
      <c r="J304" s="1098"/>
      <c r="K304" s="1098"/>
      <c r="L304" s="1098"/>
      <c r="M304" s="1098"/>
      <c r="N304" s="1098"/>
      <c r="O304" s="1098"/>
    </row>
    <row r="305" spans="1:24" s="595" customFormat="1">
      <c r="A305" s="649">
        <f>A303+1</f>
        <v>7</v>
      </c>
      <c r="B305" s="1098" t="s">
        <v>1666</v>
      </c>
      <c r="C305" s="1098"/>
      <c r="D305" s="1098"/>
      <c r="E305" s="1098"/>
      <c r="F305" s="1098"/>
      <c r="G305" s="1098"/>
      <c r="H305" s="1098"/>
      <c r="I305" s="1098"/>
      <c r="J305" s="1098"/>
      <c r="K305" s="1098"/>
      <c r="L305" s="1098"/>
      <c r="M305" s="1098"/>
      <c r="N305" s="1098"/>
      <c r="O305" s="1098"/>
    </row>
    <row r="306" spans="1:24" s="595" customFormat="1">
      <c r="A306" s="649"/>
      <c r="B306" s="1098"/>
      <c r="C306" s="1098"/>
      <c r="D306" s="1098"/>
      <c r="E306" s="1098"/>
      <c r="F306" s="1098"/>
      <c r="G306" s="1098"/>
      <c r="H306" s="1098"/>
      <c r="I306" s="1098"/>
      <c r="J306" s="1098"/>
      <c r="K306" s="1098"/>
      <c r="L306" s="1098"/>
      <c r="M306" s="1098"/>
      <c r="N306" s="1098"/>
      <c r="O306" s="1098"/>
    </row>
    <row r="307" spans="1:24" s="647" customFormat="1" ht="26.25" customHeight="1">
      <c r="A307" s="649"/>
      <c r="B307" s="1098"/>
      <c r="C307" s="1098"/>
      <c r="D307" s="1098"/>
      <c r="E307" s="1098"/>
      <c r="F307" s="1098"/>
      <c r="G307" s="1098"/>
      <c r="H307" s="1098"/>
      <c r="I307" s="1098"/>
      <c r="J307" s="1098"/>
      <c r="K307" s="1098"/>
      <c r="L307" s="1098"/>
      <c r="M307" s="1098"/>
      <c r="N307" s="1098"/>
      <c r="O307" s="1098"/>
    </row>
    <row r="308" spans="1:24" s="595" customFormat="1" ht="84" customHeight="1">
      <c r="A308" s="649">
        <f>A305+1</f>
        <v>8</v>
      </c>
      <c r="B308" s="1098" t="s">
        <v>1667</v>
      </c>
      <c r="C308" s="1098"/>
      <c r="D308" s="1098"/>
      <c r="E308" s="1098"/>
      <c r="F308" s="1098"/>
      <c r="G308" s="1098"/>
      <c r="H308" s="1098"/>
      <c r="I308" s="1098"/>
      <c r="J308" s="1098"/>
      <c r="K308" s="1098"/>
      <c r="L308" s="1098"/>
      <c r="M308" s="1098"/>
      <c r="N308" s="1098"/>
      <c r="O308" s="1098"/>
      <c r="P308" s="684"/>
      <c r="Q308" s="684"/>
    </row>
    <row r="309" spans="1:24" s="595" customFormat="1" ht="29.25" customHeight="1">
      <c r="A309" s="649">
        <f>A308+1</f>
        <v>9</v>
      </c>
      <c r="B309" s="1098" t="s">
        <v>1421</v>
      </c>
      <c r="C309" s="1098"/>
      <c r="D309" s="1098"/>
      <c r="E309" s="1098"/>
      <c r="F309" s="1098"/>
      <c r="G309" s="1098"/>
      <c r="H309" s="1098"/>
      <c r="I309" s="1098"/>
      <c r="J309" s="1098"/>
      <c r="K309" s="1098"/>
      <c r="L309" s="1098"/>
      <c r="M309" s="1098"/>
      <c r="N309" s="1098"/>
      <c r="O309" s="1098"/>
    </row>
    <row r="310" spans="1:24" s="683" customFormat="1" ht="56.25" customHeight="1">
      <c r="A310" s="649">
        <f>A309+1</f>
        <v>10</v>
      </c>
      <c r="B310" s="1210" t="s">
        <v>81</v>
      </c>
      <c r="C310" s="1210"/>
      <c r="D310" s="1210"/>
      <c r="E310" s="1210"/>
      <c r="F310" s="1210"/>
      <c r="G310" s="1210"/>
      <c r="H310" s="1210"/>
      <c r="I310" s="1210"/>
      <c r="J310" s="1210"/>
      <c r="K310" s="1210"/>
      <c r="L310" s="1210"/>
      <c r="M310" s="1210"/>
      <c r="N310" s="1210"/>
      <c r="O310" s="1210"/>
      <c r="P310" s="681"/>
      <c r="Q310" s="681"/>
    </row>
    <row r="311" spans="1:24" ht="15.75" customHeight="1">
      <c r="A311" s="682" t="s">
        <v>1152</v>
      </c>
      <c r="B311" s="1098" t="s">
        <v>1419</v>
      </c>
      <c r="C311" s="1098"/>
      <c r="D311" s="1098"/>
      <c r="E311" s="1098"/>
      <c r="F311" s="1098"/>
      <c r="G311" s="1098"/>
      <c r="H311" s="1098"/>
      <c r="I311" s="1098"/>
      <c r="J311" s="1098"/>
      <c r="K311" s="1098"/>
      <c r="L311" s="1098"/>
      <c r="M311" s="1098"/>
      <c r="N311" s="1098"/>
      <c r="O311" s="1098"/>
      <c r="P311" s="681"/>
      <c r="Q311" s="681"/>
    </row>
    <row r="312" spans="1:24" s="679" customFormat="1" ht="9">
      <c r="E312" s="680"/>
    </row>
    <row r="313" spans="1:24">
      <c r="A313" s="678" t="s">
        <v>73</v>
      </c>
      <c r="H313" s="1218" t="s">
        <v>749</v>
      </c>
      <c r="I313" s="1219"/>
      <c r="J313" s="1219"/>
      <c r="K313" s="1220"/>
      <c r="M313" s="677" t="s">
        <v>749</v>
      </c>
      <c r="O313" s="676" t="s">
        <v>750</v>
      </c>
      <c r="Q313" s="1218" t="s">
        <v>749</v>
      </c>
      <c r="R313" s="1219"/>
      <c r="S313" s="1219"/>
      <c r="T313" s="1220"/>
      <c r="V313" s="677" t="s">
        <v>749</v>
      </c>
      <c r="X313" s="676" t="s">
        <v>750</v>
      </c>
    </row>
    <row r="314" spans="1:24" ht="24">
      <c r="A314" s="675">
        <f>A276+1</f>
        <v>6</v>
      </c>
      <c r="B314" s="1191" t="s">
        <v>1525</v>
      </c>
      <c r="C314" s="1192"/>
      <c r="D314" s="1192"/>
      <c r="E314" s="674"/>
      <c r="F314" s="673"/>
      <c r="G314" s="673"/>
      <c r="H314" s="672" t="s">
        <v>844</v>
      </c>
      <c r="I314" s="673" t="s">
        <v>846</v>
      </c>
      <c r="J314" s="672" t="s">
        <v>847</v>
      </c>
      <c r="K314" s="670" t="s">
        <v>764</v>
      </c>
      <c r="L314" s="671"/>
      <c r="M314" s="670" t="s">
        <v>762</v>
      </c>
      <c r="O314" s="670" t="s">
        <v>763</v>
      </c>
      <c r="Q314" s="672" t="s">
        <v>844</v>
      </c>
      <c r="R314" s="672" t="s">
        <v>846</v>
      </c>
      <c r="S314" s="672" t="s">
        <v>847</v>
      </c>
      <c r="T314" s="670" t="s">
        <v>764</v>
      </c>
      <c r="V314" s="670" t="s">
        <v>762</v>
      </c>
      <c r="W314" s="671"/>
      <c r="X314" s="670" t="s">
        <v>763</v>
      </c>
    </row>
    <row r="315" spans="1:24" ht="24">
      <c r="B315" s="669" t="s">
        <v>282</v>
      </c>
      <c r="C315" s="668"/>
      <c r="D315" s="666" t="s">
        <v>814</v>
      </c>
      <c r="E315" s="667" t="s">
        <v>202</v>
      </c>
      <c r="F315" s="665" t="s">
        <v>1558</v>
      </c>
      <c r="G315" s="667" t="s">
        <v>202</v>
      </c>
      <c r="H315" s="665" t="s">
        <v>1523</v>
      </c>
      <c r="I315" s="665" t="s">
        <v>900</v>
      </c>
      <c r="J315" s="665" t="s">
        <v>900</v>
      </c>
      <c r="K315" s="665" t="s">
        <v>900</v>
      </c>
      <c r="M315" s="665" t="s">
        <v>900</v>
      </c>
      <c r="O315" s="665" t="s">
        <v>900</v>
      </c>
      <c r="Q315" s="666" t="s">
        <v>204</v>
      </c>
      <c r="R315" s="665" t="s">
        <v>767</v>
      </c>
      <c r="S315" s="665" t="s">
        <v>767</v>
      </c>
      <c r="T315" s="665" t="s">
        <v>767</v>
      </c>
      <c r="V315" s="665" t="s">
        <v>767</v>
      </c>
      <c r="X315" s="665" t="s">
        <v>767</v>
      </c>
    </row>
    <row r="316" spans="1:24">
      <c r="B316" s="995" t="s">
        <v>1522</v>
      </c>
      <c r="C316" s="664" t="s">
        <v>1524</v>
      </c>
      <c r="D316" s="661"/>
      <c r="E316" s="663"/>
      <c r="F316" s="85"/>
      <c r="G316" s="663"/>
      <c r="H316" s="662"/>
      <c r="I316" s="85"/>
      <c r="J316" s="85"/>
      <c r="K316" s="85"/>
      <c r="M316" s="85"/>
      <c r="O316" s="85"/>
      <c r="Q316" s="661"/>
      <c r="R316" s="661"/>
      <c r="S316" s="661"/>
      <c r="T316" s="661"/>
      <c r="V316" s="661"/>
      <c r="X316" s="661"/>
    </row>
    <row r="317" spans="1:24">
      <c r="B317" s="727" t="s">
        <v>1521</v>
      </c>
      <c r="C317" s="659" t="s">
        <v>4</v>
      </c>
      <c r="D317" s="657"/>
      <c r="E317" s="656" t="s">
        <v>202</v>
      </c>
      <c r="F317" s="38">
        <v>1.0900000000000001</v>
      </c>
      <c r="G317" s="656" t="s">
        <v>202</v>
      </c>
      <c r="H317" s="875">
        <v>0.16513</v>
      </c>
      <c r="I317" s="875">
        <v>1E-4</v>
      </c>
      <c r="J317" s="875">
        <v>1.6299999999999999E-3</v>
      </c>
      <c r="K317" s="875">
        <v>0.16685</v>
      </c>
      <c r="L317" s="716"/>
      <c r="M317" s="875">
        <v>3.4389999999999997E-2</v>
      </c>
      <c r="N317" s="716"/>
      <c r="O317" s="875">
        <v>0.20124</v>
      </c>
      <c r="Q317" s="654" t="str">
        <f>IF(ISBLANK($D317),"",$D317*H317*$F317)</f>
        <v/>
      </c>
      <c r="R317" s="654" t="str">
        <f t="shared" ref="R317:R325" si="60">IF(ISBLANK($D317),"",$D317*I317*$F317)</f>
        <v/>
      </c>
      <c r="S317" s="654" t="str">
        <f t="shared" ref="S317:S325" si="61">IF(ISBLANK($D317),"",$D317*J317*$F317)</f>
        <v/>
      </c>
      <c r="T317" s="654" t="str">
        <f t="shared" ref="T317:T325" si="62">IF(ISBLANK($D317),"",$D317*K317*$F317)</f>
        <v/>
      </c>
      <c r="V317" s="654" t="str">
        <f t="shared" ref="V317:V325" si="63">IF(ISBLANK($D317),"",$D317*M317*$F317)</f>
        <v/>
      </c>
      <c r="X317" s="654" t="str">
        <f t="shared" ref="X317:X325" si="64">IF(ISBLANK($D317),"",$D317*O317*$F317)</f>
        <v/>
      </c>
    </row>
    <row r="318" spans="1:24">
      <c r="B318" s="727" t="s">
        <v>1520</v>
      </c>
      <c r="C318" s="659" t="s">
        <v>4</v>
      </c>
      <c r="D318" s="657"/>
      <c r="E318" s="656" t="s">
        <v>202</v>
      </c>
      <c r="F318" s="38">
        <v>1.0900000000000001</v>
      </c>
      <c r="G318" s="656" t="s">
        <v>202</v>
      </c>
      <c r="H318" s="875">
        <v>9.4289999999999999E-2</v>
      </c>
      <c r="I318" s="875">
        <v>1.0000000000000001E-5</v>
      </c>
      <c r="J318" s="875">
        <v>9.3000000000000005E-4</v>
      </c>
      <c r="K318" s="875">
        <v>9.5219999999999999E-2</v>
      </c>
      <c r="L318" s="716"/>
      <c r="M318" s="875">
        <v>1.9640000000000001E-2</v>
      </c>
      <c r="N318" s="716"/>
      <c r="O318" s="875">
        <v>0.11486</v>
      </c>
      <c r="Q318" s="654" t="str">
        <f t="shared" ref="Q318:Q325" si="65">IF(ISBLANK($D318),"",$D318*H318*$F318)</f>
        <v/>
      </c>
      <c r="R318" s="654" t="str">
        <f t="shared" si="60"/>
        <v/>
      </c>
      <c r="S318" s="654" t="str">
        <f t="shared" si="61"/>
        <v/>
      </c>
      <c r="T318" s="654" t="str">
        <f t="shared" si="62"/>
        <v/>
      </c>
      <c r="V318" s="654" t="str">
        <f t="shared" si="63"/>
        <v/>
      </c>
      <c r="X318" s="654" t="str">
        <f t="shared" si="64"/>
        <v/>
      </c>
    </row>
    <row r="319" spans="1:24">
      <c r="B319" s="728"/>
      <c r="C319" s="660" t="s">
        <v>7</v>
      </c>
      <c r="D319" s="657"/>
      <c r="E319" s="656" t="s">
        <v>202</v>
      </c>
      <c r="F319" s="38">
        <v>1.0900000000000001</v>
      </c>
      <c r="G319" s="656" t="s">
        <v>202</v>
      </c>
      <c r="H319" s="655">
        <v>8.9849999999999999E-2</v>
      </c>
      <c r="I319" s="655">
        <v>1.0000000000000001E-5</v>
      </c>
      <c r="J319" s="655">
        <v>8.8000000000000003E-4</v>
      </c>
      <c r="K319" s="655">
        <v>9.0740000000000001E-2</v>
      </c>
      <c r="M319" s="655">
        <v>1.8720000000000001E-2</v>
      </c>
      <c r="O319" s="655">
        <v>0.10946</v>
      </c>
      <c r="Q319" s="654" t="str">
        <f t="shared" si="65"/>
        <v/>
      </c>
      <c r="R319" s="654" t="str">
        <f t="shared" si="60"/>
        <v/>
      </c>
      <c r="S319" s="654" t="str">
        <f t="shared" si="61"/>
        <v/>
      </c>
      <c r="T319" s="654" t="str">
        <f t="shared" si="62"/>
        <v/>
      </c>
      <c r="V319" s="654" t="str">
        <f t="shared" si="63"/>
        <v/>
      </c>
      <c r="X319" s="654" t="str">
        <f t="shared" si="64"/>
        <v/>
      </c>
    </row>
    <row r="320" spans="1:24">
      <c r="B320" s="728"/>
      <c r="C320" s="660" t="s">
        <v>9</v>
      </c>
      <c r="D320" s="657"/>
      <c r="E320" s="656" t="s">
        <v>202</v>
      </c>
      <c r="F320" s="38">
        <v>1.0900000000000001</v>
      </c>
      <c r="G320" s="656" t="s">
        <v>202</v>
      </c>
      <c r="H320" s="655">
        <v>0.13478000000000001</v>
      </c>
      <c r="I320" s="655">
        <v>1.0000000000000001E-5</v>
      </c>
      <c r="J320" s="655">
        <v>1.33E-3</v>
      </c>
      <c r="K320" s="655">
        <v>0.13611999999999999</v>
      </c>
      <c r="M320" s="655">
        <v>2.8070000000000001E-2</v>
      </c>
      <c r="O320" s="655">
        <v>0.16419</v>
      </c>
      <c r="Q320" s="654" t="str">
        <f t="shared" si="65"/>
        <v/>
      </c>
      <c r="R320" s="654" t="str">
        <f t="shared" si="60"/>
        <v/>
      </c>
      <c r="S320" s="654" t="str">
        <f t="shared" si="61"/>
        <v/>
      </c>
      <c r="T320" s="654" t="str">
        <f t="shared" si="62"/>
        <v/>
      </c>
      <c r="V320" s="654" t="str">
        <f t="shared" si="63"/>
        <v/>
      </c>
      <c r="X320" s="654" t="str">
        <f t="shared" si="64"/>
        <v/>
      </c>
    </row>
    <row r="321" spans="1:24">
      <c r="B321" s="727" t="s">
        <v>1519</v>
      </c>
      <c r="C321" s="659" t="s">
        <v>4</v>
      </c>
      <c r="D321" s="657"/>
      <c r="E321" s="656" t="s">
        <v>202</v>
      </c>
      <c r="F321" s="38">
        <v>1.0900000000000001</v>
      </c>
      <c r="G321" s="656" t="s">
        <v>202</v>
      </c>
      <c r="H321" s="875">
        <v>0.10789</v>
      </c>
      <c r="I321" s="875">
        <v>1.0000000000000001E-5</v>
      </c>
      <c r="J321" s="875">
        <v>1.06E-3</v>
      </c>
      <c r="K321" s="875">
        <v>0.10896</v>
      </c>
      <c r="L321" s="716"/>
      <c r="M321" s="875">
        <v>2.247E-2</v>
      </c>
      <c r="N321" s="716"/>
      <c r="O321" s="875">
        <v>0.13142999999999999</v>
      </c>
      <c r="Q321" s="654" t="str">
        <f t="shared" si="65"/>
        <v/>
      </c>
      <c r="R321" s="654" t="str">
        <f t="shared" si="60"/>
        <v/>
      </c>
      <c r="S321" s="654" t="str">
        <f t="shared" si="61"/>
        <v/>
      </c>
      <c r="T321" s="654" t="str">
        <f t="shared" si="62"/>
        <v/>
      </c>
      <c r="V321" s="654" t="str">
        <f t="shared" si="63"/>
        <v/>
      </c>
      <c r="X321" s="654" t="str">
        <f t="shared" si="64"/>
        <v/>
      </c>
    </row>
    <row r="322" spans="1:24">
      <c r="B322" s="728"/>
      <c r="C322" s="658" t="s">
        <v>7</v>
      </c>
      <c r="D322" s="657"/>
      <c r="E322" s="656" t="s">
        <v>202</v>
      </c>
      <c r="F322" s="38">
        <v>1.0900000000000001</v>
      </c>
      <c r="G322" s="656" t="s">
        <v>202</v>
      </c>
      <c r="H322" s="655">
        <v>7.8759999999999997E-2</v>
      </c>
      <c r="I322" s="655">
        <v>0</v>
      </c>
      <c r="J322" s="655">
        <v>7.7999999999999999E-4</v>
      </c>
      <c r="K322" s="655">
        <v>7.954E-2</v>
      </c>
      <c r="M322" s="655">
        <v>1.6400000000000001E-2</v>
      </c>
      <c r="O322" s="655">
        <v>9.5939999999999998E-2</v>
      </c>
      <c r="Q322" s="654" t="str">
        <f t="shared" si="65"/>
        <v/>
      </c>
      <c r="R322" s="654" t="str">
        <f t="shared" si="60"/>
        <v/>
      </c>
      <c r="S322" s="654" t="str">
        <f t="shared" si="61"/>
        <v/>
      </c>
      <c r="T322" s="654" t="str">
        <f t="shared" si="62"/>
        <v/>
      </c>
      <c r="V322" s="654" t="str">
        <f t="shared" si="63"/>
        <v/>
      </c>
      <c r="X322" s="654" t="str">
        <f t="shared" si="64"/>
        <v/>
      </c>
    </row>
    <row r="323" spans="1:24">
      <c r="B323" s="728"/>
      <c r="C323" s="658" t="s">
        <v>8</v>
      </c>
      <c r="D323" s="657"/>
      <c r="E323" s="656" t="s">
        <v>202</v>
      </c>
      <c r="F323" s="38">
        <v>1.0900000000000001</v>
      </c>
      <c r="G323" s="656" t="s">
        <v>202</v>
      </c>
      <c r="H323" s="655">
        <v>0.12601000000000001</v>
      </c>
      <c r="I323" s="655">
        <v>1.0000000000000001E-5</v>
      </c>
      <c r="J323" s="655">
        <v>1.24E-3</v>
      </c>
      <c r="K323" s="655">
        <v>0.12726000000000001</v>
      </c>
      <c r="M323" s="655">
        <v>2.6249999999999999E-2</v>
      </c>
      <c r="O323" s="655">
        <v>0.15351000000000001</v>
      </c>
      <c r="Q323" s="654" t="str">
        <f t="shared" si="65"/>
        <v/>
      </c>
      <c r="R323" s="654" t="str">
        <f t="shared" si="60"/>
        <v/>
      </c>
      <c r="S323" s="654" t="str">
        <f t="shared" si="61"/>
        <v/>
      </c>
      <c r="T323" s="654" t="str">
        <f t="shared" si="62"/>
        <v/>
      </c>
      <c r="V323" s="654" t="str">
        <f t="shared" si="63"/>
        <v/>
      </c>
      <c r="X323" s="654" t="str">
        <f t="shared" si="64"/>
        <v/>
      </c>
    </row>
    <row r="324" spans="1:24">
      <c r="B324" s="728"/>
      <c r="C324" s="658" t="s">
        <v>9</v>
      </c>
      <c r="D324" s="657"/>
      <c r="E324" s="656" t="s">
        <v>202</v>
      </c>
      <c r="F324" s="38">
        <v>1.0900000000000001</v>
      </c>
      <c r="G324" s="656" t="s">
        <v>202</v>
      </c>
      <c r="H324" s="655">
        <v>0.22839999999999999</v>
      </c>
      <c r="I324" s="655">
        <v>1.0000000000000001E-5</v>
      </c>
      <c r="J324" s="655">
        <v>2.2499999999999998E-3</v>
      </c>
      <c r="K324" s="655">
        <v>0.23066</v>
      </c>
      <c r="M324" s="655">
        <v>4.7570000000000001E-2</v>
      </c>
      <c r="O324" s="655">
        <v>0.27822999999999998</v>
      </c>
      <c r="Q324" s="654" t="str">
        <f t="shared" si="65"/>
        <v/>
      </c>
      <c r="R324" s="654" t="str">
        <f t="shared" si="60"/>
        <v/>
      </c>
      <c r="S324" s="654" t="str">
        <f t="shared" si="61"/>
        <v/>
      </c>
      <c r="T324" s="654" t="str">
        <f t="shared" si="62"/>
        <v/>
      </c>
      <c r="V324" s="654" t="str">
        <f t="shared" si="63"/>
        <v/>
      </c>
      <c r="X324" s="654" t="str">
        <f t="shared" si="64"/>
        <v/>
      </c>
    </row>
    <row r="325" spans="1:24">
      <c r="B325" s="729"/>
      <c r="C325" s="658" t="s">
        <v>10</v>
      </c>
      <c r="D325" s="657"/>
      <c r="E325" s="656" t="s">
        <v>202</v>
      </c>
      <c r="F325" s="38">
        <v>1.0900000000000001</v>
      </c>
      <c r="G325" s="656" t="s">
        <v>202</v>
      </c>
      <c r="H325" s="655">
        <v>0.31503999999999999</v>
      </c>
      <c r="I325" s="655">
        <v>2.0000000000000002E-5</v>
      </c>
      <c r="J325" s="655">
        <v>3.0999999999999999E-3</v>
      </c>
      <c r="K325" s="655">
        <v>0.31816</v>
      </c>
      <c r="M325" s="655">
        <v>6.5619999999999998E-2</v>
      </c>
      <c r="O325" s="655">
        <v>0.38378000000000001</v>
      </c>
      <c r="Q325" s="654" t="str">
        <f t="shared" si="65"/>
        <v/>
      </c>
      <c r="R325" s="654" t="str">
        <f t="shared" si="60"/>
        <v/>
      </c>
      <c r="S325" s="654" t="str">
        <f t="shared" si="61"/>
        <v/>
      </c>
      <c r="T325" s="654" t="str">
        <f t="shared" si="62"/>
        <v/>
      </c>
      <c r="V325" s="654" t="str">
        <f t="shared" si="63"/>
        <v/>
      </c>
      <c r="X325" s="654" t="str">
        <f t="shared" si="64"/>
        <v/>
      </c>
    </row>
    <row r="326" spans="1:24">
      <c r="B326" s="1185" t="s">
        <v>222</v>
      </c>
      <c r="C326" s="1186"/>
      <c r="D326" s="652"/>
      <c r="E326" s="653"/>
      <c r="F326" s="652"/>
      <c r="G326" s="653"/>
      <c r="H326" s="652"/>
      <c r="I326" s="652"/>
      <c r="J326" s="652"/>
      <c r="K326" s="652"/>
      <c r="M326" s="652"/>
      <c r="O326" s="652"/>
      <c r="Q326" s="651">
        <f>SUM(Q317:Q325)</f>
        <v>0</v>
      </c>
      <c r="R326" s="651">
        <f>SUM(R317:R325)</f>
        <v>0</v>
      </c>
      <c r="S326" s="651">
        <f>SUM(S317:S325)</f>
        <v>0</v>
      </c>
      <c r="T326" s="651">
        <f>SUM(T317:T325)</f>
        <v>0</v>
      </c>
      <c r="V326" s="651">
        <f>SUM(V317:V325)</f>
        <v>0</v>
      </c>
      <c r="X326" s="651">
        <f>SUM(X317:X325)</f>
        <v>0</v>
      </c>
    </row>
    <row r="327" spans="1:24" s="635" customFormat="1" ht="8">
      <c r="E327" s="650"/>
    </row>
    <row r="328" spans="1:24">
      <c r="A328" s="993" t="s">
        <v>224</v>
      </c>
      <c r="B328" s="1217" t="s">
        <v>1422</v>
      </c>
      <c r="C328" s="1217"/>
      <c r="D328" s="1217"/>
      <c r="E328" s="1217"/>
      <c r="F328" s="1217"/>
      <c r="G328" s="1217"/>
      <c r="H328" s="1217"/>
      <c r="I328" s="1217"/>
      <c r="J328" s="1217"/>
      <c r="K328" s="1217"/>
      <c r="L328" s="1217"/>
      <c r="M328" s="1217"/>
      <c r="N328" s="1217"/>
      <c r="O328" s="1217"/>
    </row>
    <row r="329" spans="1:24" ht="12.75" customHeight="1">
      <c r="A329" s="993"/>
      <c r="B329" s="1210" t="s">
        <v>1170</v>
      </c>
      <c r="C329" s="1210"/>
      <c r="D329" s="1210"/>
      <c r="E329" s="1210"/>
      <c r="F329" s="1210"/>
      <c r="G329" s="1210"/>
      <c r="H329" s="1210"/>
      <c r="I329" s="1210"/>
      <c r="J329" s="1210"/>
      <c r="K329" s="1210"/>
      <c r="L329" s="1210"/>
      <c r="M329" s="1210"/>
      <c r="N329" s="1210"/>
      <c r="O329" s="1210"/>
    </row>
    <row r="330" spans="1:24" ht="12.75" customHeight="1">
      <c r="A330" s="993"/>
      <c r="B330" s="1210" t="s">
        <v>1423</v>
      </c>
      <c r="C330" s="1210"/>
      <c r="D330" s="1210"/>
      <c r="E330" s="1210"/>
      <c r="F330" s="1210"/>
      <c r="G330" s="1210"/>
      <c r="H330" s="1210"/>
      <c r="I330" s="1210"/>
      <c r="J330" s="1210"/>
      <c r="K330" s="1210"/>
      <c r="L330" s="1210"/>
      <c r="M330" s="1210"/>
      <c r="N330" s="1210"/>
      <c r="O330" s="1210"/>
    </row>
    <row r="331" spans="1:24" s="595" customFormat="1">
      <c r="A331" s="993" t="s">
        <v>266</v>
      </c>
      <c r="B331" s="1217" t="s">
        <v>475</v>
      </c>
      <c r="C331" s="1217"/>
      <c r="D331" s="1217"/>
      <c r="E331" s="1217"/>
      <c r="F331" s="1217"/>
      <c r="G331" s="1217"/>
      <c r="H331" s="1217"/>
      <c r="I331" s="1217"/>
      <c r="J331" s="1217"/>
      <c r="K331" s="1217"/>
      <c r="L331" s="1217"/>
      <c r="M331" s="1217"/>
      <c r="N331" s="1217"/>
      <c r="O331" s="1217"/>
    </row>
    <row r="332" spans="1:24" s="595" customFormat="1">
      <c r="A332" s="993"/>
      <c r="B332" s="1217"/>
      <c r="C332" s="1217"/>
      <c r="D332" s="1217"/>
      <c r="E332" s="1217"/>
      <c r="F332" s="1217"/>
      <c r="G332" s="1217"/>
      <c r="H332" s="1217"/>
      <c r="I332" s="1217"/>
      <c r="J332" s="1217"/>
      <c r="K332" s="1217"/>
      <c r="L332" s="1217"/>
      <c r="M332" s="1217"/>
      <c r="N332" s="1217"/>
      <c r="O332" s="1217"/>
    </row>
    <row r="333" spans="1:24">
      <c r="A333" s="996">
        <f>A310+1</f>
        <v>11</v>
      </c>
      <c r="B333" s="1073" t="s">
        <v>1724</v>
      </c>
      <c r="C333" s="1073"/>
      <c r="D333" s="1073"/>
      <c r="E333" s="1073"/>
      <c r="F333" s="1073"/>
      <c r="G333" s="1073"/>
      <c r="H333" s="1073"/>
      <c r="I333" s="1073"/>
      <c r="J333" s="1073"/>
      <c r="K333" s="1073"/>
      <c r="L333" s="1073"/>
      <c r="M333" s="1073"/>
      <c r="N333" s="1073"/>
      <c r="O333" s="1073"/>
    </row>
    <row r="334" spans="1:24">
      <c r="A334" s="996"/>
      <c r="B334" s="1073"/>
      <c r="C334" s="1073"/>
      <c r="D334" s="1073"/>
      <c r="E334" s="1073"/>
      <c r="F334" s="1073"/>
      <c r="G334" s="1073"/>
      <c r="H334" s="1073"/>
      <c r="I334" s="1073"/>
      <c r="J334" s="1073"/>
      <c r="K334" s="1073"/>
      <c r="L334" s="1073"/>
      <c r="M334" s="1073"/>
      <c r="N334" s="1073"/>
      <c r="O334" s="1073"/>
    </row>
    <row r="335" spans="1:24">
      <c r="A335" s="996"/>
      <c r="B335" s="1073"/>
      <c r="C335" s="1073"/>
      <c r="D335" s="1073"/>
      <c r="E335" s="1073"/>
      <c r="F335" s="1073"/>
      <c r="G335" s="1073"/>
      <c r="H335" s="1073"/>
      <c r="I335" s="1073"/>
      <c r="J335" s="1073"/>
      <c r="K335" s="1073"/>
      <c r="L335" s="1073"/>
      <c r="M335" s="1073"/>
      <c r="N335" s="1073"/>
      <c r="O335" s="1073"/>
    </row>
    <row r="336" spans="1:24">
      <c r="A336" s="996"/>
      <c r="B336" s="1073"/>
      <c r="C336" s="1073"/>
      <c r="D336" s="1073"/>
      <c r="E336" s="1073"/>
      <c r="F336" s="1073"/>
      <c r="G336" s="1073"/>
      <c r="H336" s="1073"/>
      <c r="I336" s="1073"/>
      <c r="J336" s="1073"/>
      <c r="K336" s="1073"/>
      <c r="L336" s="1073"/>
      <c r="M336" s="1073"/>
      <c r="N336" s="1073"/>
      <c r="O336" s="1073"/>
    </row>
    <row r="337" spans="1:15">
      <c r="A337" s="996"/>
      <c r="B337" s="1073"/>
      <c r="C337" s="1073"/>
      <c r="D337" s="1073"/>
      <c r="E337" s="1073"/>
      <c r="F337" s="1073"/>
      <c r="G337" s="1073"/>
      <c r="H337" s="1073"/>
      <c r="I337" s="1073"/>
      <c r="J337" s="1073"/>
      <c r="K337" s="1073"/>
      <c r="L337" s="1073"/>
      <c r="M337" s="1073"/>
      <c r="N337" s="1073"/>
      <c r="O337" s="1073"/>
    </row>
    <row r="338" spans="1:15">
      <c r="A338" s="996"/>
      <c r="B338" s="1073"/>
      <c r="C338" s="1073"/>
      <c r="D338" s="1073"/>
      <c r="E338" s="1073"/>
      <c r="F338" s="1073"/>
      <c r="G338" s="1073"/>
      <c r="H338" s="1073"/>
      <c r="I338" s="1073"/>
      <c r="J338" s="1073"/>
      <c r="K338" s="1073"/>
      <c r="L338" s="1073"/>
      <c r="M338" s="1073"/>
      <c r="N338" s="1073"/>
      <c r="O338" s="1073"/>
    </row>
    <row r="339" spans="1:15" s="647" customFormat="1" ht="7">
      <c r="A339" s="997"/>
      <c r="B339" s="1073"/>
      <c r="C339" s="1073"/>
      <c r="D339" s="1073"/>
      <c r="E339" s="1073"/>
      <c r="F339" s="1073"/>
      <c r="G339" s="1073"/>
      <c r="H339" s="1073"/>
      <c r="I339" s="1073"/>
      <c r="J339" s="1073"/>
      <c r="K339" s="1073"/>
      <c r="L339" s="1073"/>
      <c r="M339" s="1073"/>
      <c r="N339" s="1073"/>
      <c r="O339" s="1073"/>
    </row>
    <row r="340" spans="1:15">
      <c r="A340" s="996">
        <f>A333+1</f>
        <v>12</v>
      </c>
      <c r="B340" s="1217" t="s">
        <v>542</v>
      </c>
      <c r="C340" s="1217"/>
      <c r="D340" s="1217"/>
      <c r="E340" s="1217"/>
      <c r="F340" s="1217"/>
      <c r="G340" s="1217"/>
      <c r="H340" s="1217"/>
      <c r="I340" s="1217"/>
      <c r="J340" s="1217"/>
      <c r="K340" s="1217"/>
      <c r="L340" s="1217"/>
      <c r="M340" s="1217"/>
      <c r="N340" s="1217"/>
      <c r="O340" s="1217"/>
    </row>
    <row r="341" spans="1:15">
      <c r="A341" s="996"/>
      <c r="B341" s="1217"/>
      <c r="C341" s="1217"/>
      <c r="D341" s="1217"/>
      <c r="E341" s="1217"/>
      <c r="F341" s="1217"/>
      <c r="G341" s="1217"/>
      <c r="H341" s="1217"/>
      <c r="I341" s="1217"/>
      <c r="J341" s="1217"/>
      <c r="K341" s="1217"/>
      <c r="L341" s="1217"/>
      <c r="M341" s="1217"/>
      <c r="N341" s="1217"/>
      <c r="O341" s="1217"/>
    </row>
    <row r="342" spans="1:15">
      <c r="A342" s="996"/>
      <c r="B342" s="1217"/>
      <c r="C342" s="1217"/>
      <c r="D342" s="1217"/>
      <c r="E342" s="1217"/>
      <c r="F342" s="1217"/>
      <c r="G342" s="1217"/>
      <c r="H342" s="1217"/>
      <c r="I342" s="1217"/>
      <c r="J342" s="1217"/>
      <c r="K342" s="1217"/>
      <c r="L342" s="1217"/>
      <c r="M342" s="1217"/>
      <c r="N342" s="1217"/>
      <c r="O342" s="1217"/>
    </row>
    <row r="343" spans="1:15">
      <c r="A343" s="996"/>
      <c r="B343" s="1217"/>
      <c r="C343" s="1217"/>
      <c r="D343" s="1217"/>
      <c r="E343" s="1217"/>
      <c r="F343" s="1217"/>
      <c r="G343" s="1217"/>
      <c r="H343" s="1217"/>
      <c r="I343" s="1217"/>
      <c r="J343" s="1217"/>
      <c r="K343" s="1217"/>
      <c r="L343" s="1217"/>
      <c r="M343" s="1217"/>
      <c r="N343" s="1217"/>
      <c r="O343" s="1217"/>
    </row>
    <row r="344" spans="1:15">
      <c r="A344" s="996"/>
      <c r="B344" s="1217"/>
      <c r="C344" s="1217"/>
      <c r="D344" s="1217"/>
      <c r="E344" s="1217"/>
      <c r="F344" s="1217"/>
      <c r="G344" s="1217"/>
      <c r="H344" s="1217"/>
      <c r="I344" s="1217"/>
      <c r="J344" s="1217"/>
      <c r="K344" s="1217"/>
      <c r="L344" s="1217"/>
      <c r="M344" s="1217"/>
      <c r="N344" s="1217"/>
      <c r="O344" s="1217"/>
    </row>
    <row r="345" spans="1:15">
      <c r="A345" s="996"/>
      <c r="B345" s="1217"/>
      <c r="C345" s="1217"/>
      <c r="D345" s="1217"/>
      <c r="E345" s="1217"/>
      <c r="F345" s="1217"/>
      <c r="G345" s="1217"/>
      <c r="H345" s="1217"/>
      <c r="I345" s="1217"/>
      <c r="J345" s="1217"/>
      <c r="K345" s="1217"/>
      <c r="L345" s="1217"/>
      <c r="M345" s="1217"/>
      <c r="N345" s="1217"/>
      <c r="O345" s="1217"/>
    </row>
    <row r="346" spans="1:15">
      <c r="A346" s="996"/>
      <c r="B346" s="1217" t="s">
        <v>315</v>
      </c>
      <c r="C346" s="1217"/>
      <c r="D346" s="1217"/>
      <c r="E346" s="1217"/>
      <c r="F346" s="1217"/>
      <c r="G346" s="1217"/>
      <c r="H346" s="1217"/>
      <c r="I346" s="1217"/>
      <c r="J346" s="1217"/>
      <c r="K346" s="1217"/>
      <c r="L346" s="1217"/>
      <c r="M346" s="1217"/>
      <c r="N346" s="1217"/>
      <c r="O346" s="1217"/>
    </row>
    <row r="347" spans="1:15" s="595" customFormat="1">
      <c r="A347" s="996"/>
      <c r="B347" s="1217"/>
      <c r="C347" s="1217"/>
      <c r="D347" s="1217"/>
      <c r="E347" s="1217"/>
      <c r="F347" s="1217"/>
      <c r="G347" s="1217"/>
      <c r="H347" s="1217"/>
      <c r="I347" s="1217"/>
      <c r="J347" s="1217"/>
      <c r="K347" s="1217"/>
      <c r="L347" s="1217"/>
      <c r="M347" s="1217"/>
      <c r="N347" s="1217"/>
      <c r="O347" s="1217"/>
    </row>
    <row r="348" spans="1:15" s="595" customFormat="1">
      <c r="A348" s="996">
        <v>13</v>
      </c>
      <c r="B348" s="1073" t="s">
        <v>1668</v>
      </c>
      <c r="C348" s="1073"/>
      <c r="D348" s="1073"/>
      <c r="E348" s="1073"/>
      <c r="F348" s="1073"/>
      <c r="G348" s="1073"/>
      <c r="H348" s="1073"/>
      <c r="I348" s="1073"/>
      <c r="J348" s="1073"/>
      <c r="K348" s="1073"/>
      <c r="L348" s="1073"/>
      <c r="M348" s="1073"/>
      <c r="N348" s="1073"/>
      <c r="O348" s="1073"/>
    </row>
    <row r="349" spans="1:15" s="595" customFormat="1">
      <c r="A349" s="996"/>
      <c r="B349" s="1073"/>
      <c r="C349" s="1073"/>
      <c r="D349" s="1073"/>
      <c r="E349" s="1073"/>
      <c r="F349" s="1073"/>
      <c r="G349" s="1073"/>
      <c r="H349" s="1073"/>
      <c r="I349" s="1073"/>
      <c r="J349" s="1073"/>
      <c r="K349" s="1073"/>
      <c r="L349" s="1073"/>
      <c r="M349" s="1073"/>
      <c r="N349" s="1073"/>
      <c r="O349" s="1073"/>
    </row>
    <row r="350" spans="1:15" s="595" customFormat="1">
      <c r="A350" s="996"/>
      <c r="B350" s="1073"/>
      <c r="C350" s="1073"/>
      <c r="D350" s="1073"/>
      <c r="E350" s="1073"/>
      <c r="F350" s="1073"/>
      <c r="G350" s="1073"/>
      <c r="H350" s="1073"/>
      <c r="I350" s="1073"/>
      <c r="J350" s="1073"/>
      <c r="K350" s="1073"/>
      <c r="L350" s="1073"/>
      <c r="M350" s="1073"/>
      <c r="N350" s="1073"/>
      <c r="O350" s="1073"/>
    </row>
    <row r="351" spans="1:15" s="595" customFormat="1">
      <c r="A351" s="996"/>
      <c r="B351" s="1073"/>
      <c r="C351" s="1073"/>
      <c r="D351" s="1073"/>
      <c r="E351" s="1073"/>
      <c r="F351" s="1073"/>
      <c r="G351" s="1073"/>
      <c r="H351" s="1073"/>
      <c r="I351" s="1073"/>
      <c r="J351" s="1073"/>
      <c r="K351" s="1073"/>
      <c r="L351" s="1073"/>
      <c r="M351" s="1073"/>
      <c r="N351" s="1073"/>
      <c r="O351" s="1073"/>
    </row>
    <row r="352" spans="1:15" s="595" customFormat="1">
      <c r="A352" s="996"/>
      <c r="B352" s="1073"/>
      <c r="C352" s="1073"/>
      <c r="D352" s="1073"/>
      <c r="E352" s="1073"/>
      <c r="F352" s="1073"/>
      <c r="G352" s="1073"/>
      <c r="H352" s="1073"/>
      <c r="I352" s="1073"/>
      <c r="J352" s="1073"/>
      <c r="K352" s="1073"/>
      <c r="L352" s="1073"/>
      <c r="M352" s="1073"/>
      <c r="N352" s="1073"/>
      <c r="O352" s="1073"/>
    </row>
    <row r="353" spans="1:17" s="679" customFormat="1" ht="9">
      <c r="A353" s="998"/>
      <c r="B353" s="1073"/>
      <c r="C353" s="1073"/>
      <c r="D353" s="1073"/>
      <c r="E353" s="1073"/>
      <c r="F353" s="1073"/>
      <c r="G353" s="1073"/>
      <c r="H353" s="1073"/>
      <c r="I353" s="1073"/>
      <c r="J353" s="1073"/>
      <c r="K353" s="1073"/>
      <c r="L353" s="1073"/>
      <c r="M353" s="1073"/>
      <c r="N353" s="1073"/>
      <c r="O353" s="1073"/>
    </row>
    <row r="354" spans="1:17" s="595" customFormat="1" ht="14.25" customHeight="1">
      <c r="A354" s="996">
        <f>A348+1</f>
        <v>14</v>
      </c>
      <c r="B354" s="1073" t="s">
        <v>1424</v>
      </c>
      <c r="C354" s="1073"/>
      <c r="D354" s="1073"/>
      <c r="E354" s="1073"/>
      <c r="F354" s="1073"/>
      <c r="G354" s="1073"/>
      <c r="H354" s="1073"/>
      <c r="I354" s="1073"/>
      <c r="J354" s="1073"/>
      <c r="K354" s="1073"/>
      <c r="L354" s="1073"/>
      <c r="M354" s="1073"/>
      <c r="N354" s="1073"/>
      <c r="O354" s="1073"/>
      <c r="Q354" s="889"/>
    </row>
    <row r="355" spans="1:17" s="595" customFormat="1">
      <c r="A355" s="996"/>
      <c r="B355" s="1073"/>
      <c r="C355" s="1073"/>
      <c r="D355" s="1073"/>
      <c r="E355" s="1073"/>
      <c r="F355" s="1073"/>
      <c r="G355" s="1073"/>
      <c r="H355" s="1073"/>
      <c r="I355" s="1073"/>
      <c r="J355" s="1073"/>
      <c r="K355" s="1073"/>
      <c r="L355" s="1073"/>
      <c r="M355" s="1073"/>
      <c r="N355" s="1073"/>
      <c r="O355" s="1073"/>
    </row>
    <row r="356" spans="1:17" s="595" customFormat="1">
      <c r="A356" s="996"/>
      <c r="B356" s="1073"/>
      <c r="C356" s="1073"/>
      <c r="D356" s="1073"/>
      <c r="E356" s="1073"/>
      <c r="F356" s="1073"/>
      <c r="G356" s="1073"/>
      <c r="H356" s="1073"/>
      <c r="I356" s="1073"/>
      <c r="J356" s="1073"/>
      <c r="K356" s="1073"/>
      <c r="L356" s="1073"/>
      <c r="M356" s="1073"/>
      <c r="N356" s="1073"/>
      <c r="O356" s="1073"/>
    </row>
    <row r="357" spans="1:17" s="595" customFormat="1">
      <c r="A357" s="996"/>
      <c r="B357" s="1073"/>
      <c r="C357" s="1073"/>
      <c r="D357" s="1073"/>
      <c r="E357" s="1073"/>
      <c r="F357" s="1073"/>
      <c r="G357" s="1073"/>
      <c r="H357" s="1073"/>
      <c r="I357" s="1073"/>
      <c r="J357" s="1073"/>
      <c r="K357" s="1073"/>
      <c r="L357" s="1073"/>
      <c r="M357" s="1073"/>
      <c r="N357" s="1073"/>
      <c r="O357" s="1073"/>
    </row>
    <row r="358" spans="1:17" s="595" customFormat="1">
      <c r="A358" s="996"/>
      <c r="B358" s="1073"/>
      <c r="C358" s="1073"/>
      <c r="D358" s="1073"/>
      <c r="E358" s="1073"/>
      <c r="F358" s="1073"/>
      <c r="G358" s="1073"/>
      <c r="H358" s="1073"/>
      <c r="I358" s="1073"/>
      <c r="J358" s="1073"/>
      <c r="K358" s="1073"/>
      <c r="L358" s="1073"/>
      <c r="M358" s="1073"/>
      <c r="N358" s="1073"/>
      <c r="O358" s="1073"/>
    </row>
    <row r="359" spans="1:17" s="595" customFormat="1">
      <c r="A359" s="996"/>
      <c r="B359" s="1073"/>
      <c r="C359" s="1073"/>
      <c r="D359" s="1073"/>
      <c r="E359" s="1073"/>
      <c r="F359" s="1073"/>
      <c r="G359" s="1073"/>
      <c r="H359" s="1073"/>
      <c r="I359" s="1073"/>
      <c r="J359" s="1073"/>
      <c r="K359" s="1073"/>
      <c r="L359" s="1073"/>
      <c r="M359" s="1073"/>
      <c r="N359" s="1073"/>
      <c r="O359" s="1073"/>
    </row>
    <row r="360" spans="1:17" s="595" customFormat="1">
      <c r="A360" s="996"/>
      <c r="B360" s="1217" t="s">
        <v>309</v>
      </c>
      <c r="C360" s="1217"/>
      <c r="D360" s="1217"/>
      <c r="E360" s="1217"/>
      <c r="F360" s="1217"/>
      <c r="G360" s="1217"/>
      <c r="H360" s="1217"/>
      <c r="I360" s="1217"/>
      <c r="J360" s="1217"/>
      <c r="K360" s="1217"/>
      <c r="L360" s="1217"/>
      <c r="M360" s="1217"/>
      <c r="N360" s="1217"/>
      <c r="O360" s="1217"/>
    </row>
    <row r="361" spans="1:17" s="595" customFormat="1">
      <c r="A361" s="996"/>
      <c r="B361" s="1217"/>
      <c r="C361" s="1217"/>
      <c r="D361" s="1217"/>
      <c r="E361" s="1217"/>
      <c r="F361" s="1217"/>
      <c r="G361" s="1217"/>
      <c r="H361" s="1217"/>
      <c r="I361" s="1217"/>
      <c r="J361" s="1217"/>
      <c r="K361" s="1217"/>
      <c r="L361" s="1217"/>
      <c r="M361" s="1217"/>
      <c r="N361" s="1217"/>
      <c r="O361" s="1217"/>
    </row>
    <row r="362" spans="1:17" s="595" customFormat="1">
      <c r="A362" s="996"/>
      <c r="B362" s="1217"/>
      <c r="C362" s="1217"/>
      <c r="D362" s="1217"/>
      <c r="E362" s="1217"/>
      <c r="F362" s="1217"/>
      <c r="G362" s="1217"/>
      <c r="H362" s="1217"/>
      <c r="I362" s="1217"/>
      <c r="J362" s="1217"/>
      <c r="K362" s="1217"/>
      <c r="L362" s="1217"/>
      <c r="M362" s="1217"/>
      <c r="N362" s="1217"/>
      <c r="O362" s="1217"/>
    </row>
    <row r="363" spans="1:17" s="595" customFormat="1">
      <c r="A363" s="996"/>
      <c r="B363" s="1217"/>
      <c r="C363" s="1217"/>
      <c r="D363" s="1217"/>
      <c r="E363" s="1217"/>
      <c r="F363" s="1217"/>
      <c r="G363" s="1217"/>
      <c r="H363" s="1217"/>
      <c r="I363" s="1217"/>
      <c r="J363" s="1217"/>
      <c r="K363" s="1217"/>
      <c r="L363" s="1217"/>
      <c r="M363" s="1217"/>
      <c r="N363" s="1217"/>
      <c r="O363" s="1217"/>
    </row>
    <row r="364" spans="1:17" s="595" customFormat="1">
      <c r="A364" s="996"/>
      <c r="B364" s="1217"/>
      <c r="C364" s="1217"/>
      <c r="D364" s="1217"/>
      <c r="E364" s="1217"/>
      <c r="F364" s="1217"/>
      <c r="G364" s="1217"/>
      <c r="H364" s="1217"/>
      <c r="I364" s="1217"/>
      <c r="J364" s="1217"/>
      <c r="K364" s="1217"/>
      <c r="L364" s="1217"/>
      <c r="M364" s="1217"/>
      <c r="N364" s="1217"/>
      <c r="O364" s="1217"/>
    </row>
    <row r="365" spans="1:17" s="595" customFormat="1">
      <c r="A365" s="996"/>
      <c r="B365" s="1217"/>
      <c r="C365" s="1217"/>
      <c r="D365" s="1217"/>
      <c r="E365" s="1217"/>
      <c r="F365" s="1217"/>
      <c r="G365" s="1217"/>
      <c r="H365" s="1217"/>
      <c r="I365" s="1217"/>
      <c r="J365" s="1217"/>
      <c r="K365" s="1217"/>
      <c r="L365" s="1217"/>
      <c r="M365" s="1217"/>
      <c r="N365" s="1217"/>
      <c r="O365" s="1217"/>
    </row>
    <row r="366" spans="1:17" s="595" customFormat="1">
      <c r="A366" s="996">
        <v>15</v>
      </c>
      <c r="B366" s="1217" t="s">
        <v>1236</v>
      </c>
      <c r="C366" s="1217"/>
      <c r="D366" s="1217"/>
      <c r="E366" s="1217"/>
      <c r="F366" s="1217"/>
      <c r="G366" s="1217"/>
      <c r="H366" s="1217"/>
      <c r="I366" s="1217"/>
      <c r="J366" s="1217"/>
      <c r="K366" s="1217"/>
      <c r="L366" s="1217"/>
      <c r="M366" s="1217"/>
      <c r="N366" s="1217"/>
      <c r="O366" s="1217"/>
    </row>
    <row r="367" spans="1:17" s="595" customFormat="1">
      <c r="A367" s="996"/>
      <c r="B367" s="1217"/>
      <c r="C367" s="1217"/>
      <c r="D367" s="1217"/>
      <c r="E367" s="1217"/>
      <c r="F367" s="1217"/>
      <c r="G367" s="1217"/>
      <c r="H367" s="1217"/>
      <c r="I367" s="1217"/>
      <c r="J367" s="1217"/>
      <c r="K367" s="1217"/>
      <c r="L367" s="1217"/>
      <c r="M367" s="1217"/>
      <c r="N367" s="1217"/>
      <c r="O367" s="1217"/>
    </row>
    <row r="368" spans="1:17" s="595" customFormat="1">
      <c r="A368" s="996"/>
      <c r="B368" s="1217"/>
      <c r="C368" s="1217"/>
      <c r="D368" s="1217"/>
      <c r="E368" s="1217"/>
      <c r="F368" s="1217"/>
      <c r="G368" s="1217"/>
      <c r="H368" s="1217"/>
      <c r="I368" s="1217"/>
      <c r="J368" s="1217"/>
      <c r="K368" s="1217"/>
      <c r="L368" s="1217"/>
      <c r="M368" s="1217"/>
      <c r="N368" s="1217"/>
      <c r="O368" s="1217"/>
    </row>
    <row r="369" spans="1:15" s="647" customFormat="1" ht="11.25" customHeight="1">
      <c r="A369" s="997"/>
      <c r="B369" s="1217"/>
      <c r="C369" s="1217"/>
      <c r="D369" s="1217"/>
      <c r="E369" s="1217"/>
      <c r="F369" s="1217"/>
      <c r="G369" s="1217"/>
      <c r="H369" s="1217"/>
      <c r="I369" s="1217"/>
      <c r="J369" s="1217"/>
      <c r="K369" s="1217"/>
      <c r="L369" s="1217"/>
      <c r="M369" s="1217"/>
      <c r="N369" s="1217"/>
      <c r="O369" s="1217"/>
    </row>
    <row r="370" spans="1:15" s="635" customFormat="1" ht="9">
      <c r="A370" s="646"/>
      <c r="B370" s="645"/>
      <c r="C370" s="645"/>
      <c r="D370" s="645"/>
      <c r="E370" s="645"/>
      <c r="F370" s="645"/>
      <c r="G370" s="645"/>
      <c r="H370" s="645"/>
      <c r="I370" s="645"/>
    </row>
    <row r="371" spans="1:15">
      <c r="B371" s="643" t="s">
        <v>841</v>
      </c>
    </row>
    <row r="372" spans="1:15">
      <c r="B372" s="1240" t="s">
        <v>820</v>
      </c>
      <c r="C372" s="1240"/>
      <c r="D372" s="1240"/>
      <c r="E372" s="1240"/>
      <c r="F372" s="1240"/>
    </row>
    <row r="373" spans="1:15">
      <c r="B373" s="642" t="s">
        <v>821</v>
      </c>
      <c r="C373" s="1225" t="s">
        <v>822</v>
      </c>
      <c r="D373" s="1225"/>
      <c r="E373" s="1236" t="s">
        <v>823</v>
      </c>
      <c r="F373" s="1236"/>
    </row>
    <row r="374" spans="1:15">
      <c r="B374" s="641" t="s">
        <v>824</v>
      </c>
      <c r="C374" s="1193" t="s">
        <v>825</v>
      </c>
      <c r="D374" s="1193"/>
      <c r="E374" s="1224">
        <v>3300</v>
      </c>
      <c r="F374" s="1224"/>
    </row>
    <row r="375" spans="1:15">
      <c r="B375" s="641" t="s">
        <v>826</v>
      </c>
      <c r="C375" s="1193" t="s">
        <v>827</v>
      </c>
      <c r="D375" s="1193"/>
      <c r="E375" s="1224">
        <v>9000</v>
      </c>
      <c r="F375" s="1224"/>
    </row>
    <row r="376" spans="1:15">
      <c r="B376" s="641" t="s">
        <v>828</v>
      </c>
      <c r="C376" s="1193" t="s">
        <v>829</v>
      </c>
      <c r="D376" s="1193"/>
      <c r="E376" s="1224">
        <v>5500</v>
      </c>
      <c r="F376" s="1224"/>
    </row>
    <row r="377" spans="1:15">
      <c r="B377" s="641" t="s">
        <v>830</v>
      </c>
      <c r="C377" s="1193" t="s">
        <v>831</v>
      </c>
      <c r="D377" s="1193"/>
      <c r="E377" s="1224">
        <v>5600</v>
      </c>
      <c r="F377" s="1224"/>
    </row>
    <row r="378" spans="1:15">
      <c r="B378" s="641" t="s">
        <v>830</v>
      </c>
      <c r="C378" s="1193" t="s">
        <v>832</v>
      </c>
      <c r="D378" s="1193"/>
      <c r="E378" s="1224">
        <v>8900</v>
      </c>
      <c r="F378" s="1224"/>
    </row>
    <row r="379" spans="1:15">
      <c r="B379" s="641" t="s">
        <v>833</v>
      </c>
      <c r="C379" s="1193" t="s">
        <v>834</v>
      </c>
      <c r="D379" s="1193"/>
      <c r="E379" s="1224">
        <v>9400</v>
      </c>
      <c r="F379" s="1224"/>
    </row>
    <row r="380" spans="1:15">
      <c r="B380" s="641" t="s">
        <v>835</v>
      </c>
      <c r="C380" s="1193" t="s">
        <v>836</v>
      </c>
      <c r="D380" s="1193"/>
      <c r="E380" s="1224">
        <v>7200</v>
      </c>
      <c r="F380" s="1224"/>
    </row>
    <row r="381" spans="1:15">
      <c r="B381" s="641" t="s">
        <v>837</v>
      </c>
      <c r="C381" s="1193" t="s">
        <v>838</v>
      </c>
      <c r="D381" s="1193"/>
      <c r="E381" s="1224">
        <v>9700</v>
      </c>
      <c r="F381" s="1224"/>
    </row>
    <row r="382" spans="1:15">
      <c r="A382" s="595"/>
      <c r="B382" s="641" t="s">
        <v>839</v>
      </c>
      <c r="C382" s="1193" t="s">
        <v>840</v>
      </c>
      <c r="D382" s="1193"/>
      <c r="E382" s="1224">
        <v>17000</v>
      </c>
      <c r="F382" s="1224"/>
    </row>
    <row r="383" spans="1:15">
      <c r="A383" s="595"/>
      <c r="B383" s="640"/>
      <c r="C383" s="640"/>
      <c r="D383" s="640"/>
      <c r="E383" s="639"/>
      <c r="F383" s="639"/>
    </row>
    <row r="384" spans="1:15">
      <c r="A384" s="638" t="s">
        <v>224</v>
      </c>
      <c r="B384" s="1226" t="s">
        <v>316</v>
      </c>
      <c r="C384" s="1226"/>
      <c r="D384" s="1226"/>
      <c r="E384" s="1226"/>
      <c r="F384" s="1226"/>
      <c r="G384" s="1226"/>
      <c r="H384" s="1226"/>
      <c r="I384" s="1226"/>
      <c r="J384" s="1226"/>
      <c r="K384" s="1226"/>
      <c r="L384" s="1226"/>
      <c r="M384" s="1226"/>
      <c r="N384" s="1226"/>
      <c r="O384" s="1226"/>
    </row>
    <row r="385" spans="1:15" s="635" customFormat="1">
      <c r="A385" s="638"/>
      <c r="B385" s="644"/>
      <c r="C385" s="644"/>
      <c r="D385" s="644"/>
      <c r="E385" s="644"/>
      <c r="F385" s="644"/>
    </row>
    <row r="386" spans="1:15">
      <c r="A386" s="595"/>
      <c r="B386" s="643" t="s">
        <v>842</v>
      </c>
    </row>
    <row r="387" spans="1:15">
      <c r="A387" s="595"/>
      <c r="B387" s="1240" t="s">
        <v>820</v>
      </c>
      <c r="C387" s="1240"/>
      <c r="D387" s="1240"/>
      <c r="E387" s="1240"/>
      <c r="F387" s="1240"/>
    </row>
    <row r="388" spans="1:15">
      <c r="A388" s="595"/>
      <c r="B388" s="642" t="s">
        <v>821</v>
      </c>
      <c r="C388" s="1225" t="s">
        <v>822</v>
      </c>
      <c r="D388" s="1225"/>
      <c r="E388" s="1236" t="s">
        <v>823</v>
      </c>
      <c r="F388" s="1236"/>
    </row>
    <row r="389" spans="1:15">
      <c r="A389" s="595"/>
      <c r="B389" s="641" t="s">
        <v>843</v>
      </c>
      <c r="C389" s="1193" t="s">
        <v>304</v>
      </c>
      <c r="D389" s="1193"/>
      <c r="E389" s="1224">
        <v>400</v>
      </c>
      <c r="F389" s="1224"/>
    </row>
    <row r="390" spans="1:15">
      <c r="A390" s="595"/>
      <c r="B390" s="641" t="s">
        <v>843</v>
      </c>
      <c r="C390" s="1193" t="s">
        <v>305</v>
      </c>
      <c r="D390" s="1193"/>
      <c r="E390" s="1224">
        <v>1000</v>
      </c>
      <c r="F390" s="1224"/>
    </row>
    <row r="391" spans="1:15">
      <c r="A391" s="595"/>
      <c r="B391" s="641" t="s">
        <v>843</v>
      </c>
      <c r="C391" s="1193" t="s">
        <v>306</v>
      </c>
      <c r="D391" s="1193"/>
      <c r="E391" s="1224">
        <v>1700</v>
      </c>
      <c r="F391" s="1224"/>
    </row>
    <row r="392" spans="1:15">
      <c r="A392" s="595"/>
      <c r="B392" s="641" t="s">
        <v>843</v>
      </c>
      <c r="C392" s="1193" t="s">
        <v>307</v>
      </c>
      <c r="D392" s="1193"/>
      <c r="E392" s="1224">
        <v>1500</v>
      </c>
      <c r="F392" s="1224"/>
    </row>
    <row r="393" spans="1:15">
      <c r="A393" s="595"/>
      <c r="B393" s="640"/>
      <c r="C393" s="640"/>
      <c r="D393" s="640"/>
      <c r="E393" s="639"/>
      <c r="F393" s="639"/>
    </row>
    <row r="394" spans="1:15">
      <c r="A394" s="638" t="s">
        <v>224</v>
      </c>
      <c r="B394" s="1226" t="s">
        <v>316</v>
      </c>
      <c r="C394" s="1226"/>
      <c r="D394" s="1226"/>
      <c r="E394" s="1226"/>
      <c r="F394" s="1226"/>
      <c r="G394" s="1226"/>
      <c r="H394" s="1226"/>
      <c r="I394" s="1226"/>
      <c r="J394" s="1226"/>
      <c r="K394" s="1226"/>
      <c r="L394" s="1226"/>
      <c r="M394" s="1226"/>
      <c r="N394" s="1226"/>
      <c r="O394" s="1226"/>
    </row>
    <row r="395" spans="1:15" s="635" customFormat="1" ht="8">
      <c r="B395" s="636"/>
      <c r="C395" s="636"/>
      <c r="D395" s="636"/>
      <c r="E395" s="637"/>
      <c r="F395" s="636"/>
    </row>
    <row r="396" spans="1:15" s="595" customFormat="1" ht="15.75" customHeight="1">
      <c r="A396" s="634"/>
      <c r="B396" s="1098" t="s">
        <v>1419</v>
      </c>
      <c r="C396" s="1098"/>
      <c r="D396" s="1098"/>
      <c r="E396" s="1098"/>
      <c r="F396" s="1098"/>
      <c r="G396" s="1098"/>
      <c r="H396" s="1098"/>
      <c r="I396" s="1098"/>
      <c r="J396" s="1098"/>
      <c r="K396" s="1098"/>
      <c r="L396" s="1098"/>
      <c r="M396" s="1098"/>
      <c r="N396" s="1098"/>
      <c r="O396" s="1098"/>
    </row>
  </sheetData>
  <sheetProtection password="DD98" sheet="1" objects="1" scenarios="1"/>
  <mergeCells count="471">
    <mergeCell ref="C376:D376"/>
    <mergeCell ref="B346:O347"/>
    <mergeCell ref="B314:D314"/>
    <mergeCell ref="B372:F372"/>
    <mergeCell ref="E380:F380"/>
    <mergeCell ref="C381:D381"/>
    <mergeCell ref="E392:F392"/>
    <mergeCell ref="B387:F387"/>
    <mergeCell ref="E381:F381"/>
    <mergeCell ref="E388:F388"/>
    <mergeCell ref="C380:D380"/>
    <mergeCell ref="B394:O394"/>
    <mergeCell ref="B396:O396"/>
    <mergeCell ref="B310:O310"/>
    <mergeCell ref="B311:O311"/>
    <mergeCell ref="B333:O339"/>
    <mergeCell ref="B331:O332"/>
    <mergeCell ref="B330:O330"/>
    <mergeCell ref="B329:O329"/>
    <mergeCell ref="B328:O328"/>
    <mergeCell ref="B340:O345"/>
    <mergeCell ref="B301:O301"/>
    <mergeCell ref="B302:O302"/>
    <mergeCell ref="B303:O304"/>
    <mergeCell ref="B305:O307"/>
    <mergeCell ref="B308:O308"/>
    <mergeCell ref="B309:O309"/>
    <mergeCell ref="B142:O142"/>
    <mergeCell ref="B143:O143"/>
    <mergeCell ref="B144:O144"/>
    <mergeCell ref="B298:O298"/>
    <mergeCell ref="B299:O299"/>
    <mergeCell ref="B300:O300"/>
    <mergeCell ref="E100:F100"/>
    <mergeCell ref="E101:F101"/>
    <mergeCell ref="H103:K103"/>
    <mergeCell ref="B101:C101"/>
    <mergeCell ref="B140:O140"/>
    <mergeCell ref="B141:O141"/>
    <mergeCell ref="B75:D75"/>
    <mergeCell ref="B220:O220"/>
    <mergeCell ref="B95:C95"/>
    <mergeCell ref="B96:C96"/>
    <mergeCell ref="H90:K90"/>
    <mergeCell ref="B133:C133"/>
    <mergeCell ref="B87:C87"/>
    <mergeCell ref="B88:C88"/>
    <mergeCell ref="E95:F95"/>
    <mergeCell ref="E96:F96"/>
    <mergeCell ref="E160:F160"/>
    <mergeCell ref="E161:F161"/>
    <mergeCell ref="E164:F164"/>
    <mergeCell ref="B182:C182"/>
    <mergeCell ref="E177:F177"/>
    <mergeCell ref="E178:F178"/>
    <mergeCell ref="E179:F179"/>
    <mergeCell ref="E180:F180"/>
    <mergeCell ref="E181:F181"/>
    <mergeCell ref="B160:C160"/>
    <mergeCell ref="B195:F195"/>
    <mergeCell ref="E185:F185"/>
    <mergeCell ref="E186:F186"/>
    <mergeCell ref="B296:G296"/>
    <mergeCell ref="E200:F200"/>
    <mergeCell ref="B197:C197"/>
    <mergeCell ref="B269:O269"/>
    <mergeCell ref="B270:O272"/>
    <mergeCell ref="B218:O218"/>
    <mergeCell ref="B219:O219"/>
    <mergeCell ref="E168:F168"/>
    <mergeCell ref="B179:C179"/>
    <mergeCell ref="B180:C180"/>
    <mergeCell ref="B153:C153"/>
    <mergeCell ref="B189:C189"/>
    <mergeCell ref="B172:F172"/>
    <mergeCell ref="E155:F155"/>
    <mergeCell ref="E159:F159"/>
    <mergeCell ref="B173:C173"/>
    <mergeCell ref="B159:C159"/>
    <mergeCell ref="B129:C129"/>
    <mergeCell ref="E124:F124"/>
    <mergeCell ref="B123:C123"/>
    <mergeCell ref="B119:C119"/>
    <mergeCell ref="B120:C120"/>
    <mergeCell ref="E108:F108"/>
    <mergeCell ref="B128:C128"/>
    <mergeCell ref="B210:C210"/>
    <mergeCell ref="H255:K255"/>
    <mergeCell ref="E162:F162"/>
    <mergeCell ref="B168:C168"/>
    <mergeCell ref="B169:C169"/>
    <mergeCell ref="B199:C199"/>
    <mergeCell ref="H171:K171"/>
    <mergeCell ref="B196:C196"/>
    <mergeCell ref="E182:F182"/>
    <mergeCell ref="E165:F165"/>
    <mergeCell ref="E116:F116"/>
    <mergeCell ref="B117:C117"/>
    <mergeCell ref="E117:F117"/>
    <mergeCell ref="E137:F137"/>
    <mergeCell ref="E154:F154"/>
    <mergeCell ref="B135:C135"/>
    <mergeCell ref="B136:C136"/>
    <mergeCell ref="B131:C131"/>
    <mergeCell ref="B132:C132"/>
    <mergeCell ref="B130:C130"/>
    <mergeCell ref="H275:K275"/>
    <mergeCell ref="B278:C278"/>
    <mergeCell ref="B211:C211"/>
    <mergeCell ref="B155:C155"/>
    <mergeCell ref="B156:C156"/>
    <mergeCell ref="B154:C154"/>
    <mergeCell ref="B157:C157"/>
    <mergeCell ref="B158:C158"/>
    <mergeCell ref="B198:C198"/>
    <mergeCell ref="B209:C209"/>
    <mergeCell ref="B166:C166"/>
    <mergeCell ref="B162:C162"/>
    <mergeCell ref="B163:C163"/>
    <mergeCell ref="B164:C164"/>
    <mergeCell ref="B165:C165"/>
    <mergeCell ref="E163:F163"/>
    <mergeCell ref="B183:C183"/>
    <mergeCell ref="B184:C184"/>
    <mergeCell ref="B181:C181"/>
    <mergeCell ref="E173:F173"/>
    <mergeCell ref="B151:C151"/>
    <mergeCell ref="E150:F150"/>
    <mergeCell ref="E151:F151"/>
    <mergeCell ref="E152:F152"/>
    <mergeCell ref="E153:F153"/>
    <mergeCell ref="B161:C161"/>
    <mergeCell ref="B174:C174"/>
    <mergeCell ref="E188:F188"/>
    <mergeCell ref="E189:F189"/>
    <mergeCell ref="E190:F190"/>
    <mergeCell ref="B191:C191"/>
    <mergeCell ref="E169:F169"/>
    <mergeCell ref="B177:C177"/>
    <mergeCell ref="B178:C178"/>
    <mergeCell ref="E174:F174"/>
    <mergeCell ref="B190:C190"/>
    <mergeCell ref="C374:D374"/>
    <mergeCell ref="B192:C192"/>
    <mergeCell ref="E191:F191"/>
    <mergeCell ref="E192:F192"/>
    <mergeCell ref="E183:F183"/>
    <mergeCell ref="E184:F184"/>
    <mergeCell ref="B185:C185"/>
    <mergeCell ref="B186:C186"/>
    <mergeCell ref="B187:C187"/>
    <mergeCell ref="B188:C188"/>
    <mergeCell ref="B134:C134"/>
    <mergeCell ref="B137:C137"/>
    <mergeCell ref="E373:F373"/>
    <mergeCell ref="B150:C150"/>
    <mergeCell ref="B152:C152"/>
    <mergeCell ref="E375:F375"/>
    <mergeCell ref="C375:D375"/>
    <mergeCell ref="B247:C247"/>
    <mergeCell ref="B248:C248"/>
    <mergeCell ref="B244:C244"/>
    <mergeCell ref="E376:F376"/>
    <mergeCell ref="E377:F377"/>
    <mergeCell ref="E378:F378"/>
    <mergeCell ref="C378:D378"/>
    <mergeCell ref="E132:F132"/>
    <mergeCell ref="E133:F133"/>
    <mergeCell ref="B139:I139"/>
    <mergeCell ref="B175:C175"/>
    <mergeCell ref="B297:G297"/>
    <mergeCell ref="B176:C176"/>
    <mergeCell ref="B49:F49"/>
    <mergeCell ref="B50:C50"/>
    <mergeCell ref="B15:M19"/>
    <mergeCell ref="B33:M34"/>
    <mergeCell ref="B20:M24"/>
    <mergeCell ref="B27:M27"/>
    <mergeCell ref="B29:M31"/>
    <mergeCell ref="B25:M26"/>
    <mergeCell ref="B37:F37"/>
    <mergeCell ref="B38:M38"/>
    <mergeCell ref="E79:F79"/>
    <mergeCell ref="E80:F80"/>
    <mergeCell ref="E81:F81"/>
    <mergeCell ref="E82:F82"/>
    <mergeCell ref="B52:C52"/>
    <mergeCell ref="B54:C54"/>
    <mergeCell ref="B55:C55"/>
    <mergeCell ref="B56:C56"/>
    <mergeCell ref="B57:C57"/>
    <mergeCell ref="E57:F57"/>
    <mergeCell ref="C377:D377"/>
    <mergeCell ref="E379:F379"/>
    <mergeCell ref="C388:D388"/>
    <mergeCell ref="C379:D379"/>
    <mergeCell ref="B384:O384"/>
    <mergeCell ref="B6:M10"/>
    <mergeCell ref="B11:M11"/>
    <mergeCell ref="B45:M46"/>
    <mergeCell ref="E83:F83"/>
    <mergeCell ref="E84:F84"/>
    <mergeCell ref="E382:F382"/>
    <mergeCell ref="C392:D392"/>
    <mergeCell ref="C389:D389"/>
    <mergeCell ref="E390:F390"/>
    <mergeCell ref="C390:D390"/>
    <mergeCell ref="C382:D382"/>
    <mergeCell ref="C391:D391"/>
    <mergeCell ref="E391:F391"/>
    <mergeCell ref="E389:F389"/>
    <mergeCell ref="E118:F118"/>
    <mergeCell ref="E374:F374"/>
    <mergeCell ref="C373:D373"/>
    <mergeCell ref="Q313:T313"/>
    <mergeCell ref="H313:K313"/>
    <mergeCell ref="B326:C326"/>
    <mergeCell ref="B348:O353"/>
    <mergeCell ref="B354:O359"/>
    <mergeCell ref="B360:O365"/>
    <mergeCell ref="B366:O369"/>
    <mergeCell ref="B115:C115"/>
    <mergeCell ref="E115:F115"/>
    <mergeCell ref="B116:C116"/>
    <mergeCell ref="B79:C79"/>
    <mergeCell ref="Q223:T223"/>
    <mergeCell ref="E121:F121"/>
    <mergeCell ref="B107:C107"/>
    <mergeCell ref="Q171:T171"/>
    <mergeCell ref="H194:K194"/>
    <mergeCell ref="E122:F122"/>
    <mergeCell ref="Q275:T275"/>
    <mergeCell ref="B60:I60"/>
    <mergeCell ref="B61:I61"/>
    <mergeCell ref="E85:F85"/>
    <mergeCell ref="B80:C80"/>
    <mergeCell ref="B78:F78"/>
    <mergeCell ref="B83:C83"/>
    <mergeCell ref="B84:C84"/>
    <mergeCell ref="B82:C82"/>
    <mergeCell ref="B62:I62"/>
    <mergeCell ref="E210:F210"/>
    <mergeCell ref="E211:F211"/>
    <mergeCell ref="E135:F135"/>
    <mergeCell ref="E136:F136"/>
    <mergeCell ref="B221:O221"/>
    <mergeCell ref="B200:C200"/>
    <mergeCell ref="B201:C201"/>
    <mergeCell ref="B202:C202"/>
    <mergeCell ref="E175:F175"/>
    <mergeCell ref="B167:C167"/>
    <mergeCell ref="E166:F166"/>
    <mergeCell ref="E130:F130"/>
    <mergeCell ref="E131:F131"/>
    <mergeCell ref="E134:F134"/>
    <mergeCell ref="E176:F176"/>
    <mergeCell ref="E156:F156"/>
    <mergeCell ref="E157:F157"/>
    <mergeCell ref="E158:F158"/>
    <mergeCell ref="B145:O145"/>
    <mergeCell ref="B146:O146"/>
    <mergeCell ref="B122:C122"/>
    <mergeCell ref="E119:F119"/>
    <mergeCell ref="Q194:T194"/>
    <mergeCell ref="H223:K223"/>
    <mergeCell ref="H126:K126"/>
    <mergeCell ref="Q126:T126"/>
    <mergeCell ref="H148:K148"/>
    <mergeCell ref="Q148:T148"/>
    <mergeCell ref="E128:F128"/>
    <mergeCell ref="E129:F129"/>
    <mergeCell ref="B124:C124"/>
    <mergeCell ref="B127:F127"/>
    <mergeCell ref="B118:C118"/>
    <mergeCell ref="B112:C112"/>
    <mergeCell ref="E112:F112"/>
    <mergeCell ref="B113:C113"/>
    <mergeCell ref="E113:F113"/>
    <mergeCell ref="B114:C114"/>
    <mergeCell ref="E114:F114"/>
    <mergeCell ref="E120:F120"/>
    <mergeCell ref="Q103:T103"/>
    <mergeCell ref="E105:F105"/>
    <mergeCell ref="B108:C108"/>
    <mergeCell ref="B106:C106"/>
    <mergeCell ref="E109:F109"/>
    <mergeCell ref="E110:F110"/>
    <mergeCell ref="E106:F106"/>
    <mergeCell ref="E107:F107"/>
    <mergeCell ref="B100:C100"/>
    <mergeCell ref="B98:C98"/>
    <mergeCell ref="E93:F93"/>
    <mergeCell ref="E87:F87"/>
    <mergeCell ref="E92:F92"/>
    <mergeCell ref="E86:F86"/>
    <mergeCell ref="E88:F88"/>
    <mergeCell ref="B97:C97"/>
    <mergeCell ref="E94:F94"/>
    <mergeCell ref="E97:F97"/>
    <mergeCell ref="Q90:T90"/>
    <mergeCell ref="B85:C85"/>
    <mergeCell ref="B93:C93"/>
    <mergeCell ref="B94:C94"/>
    <mergeCell ref="B92:C92"/>
    <mergeCell ref="B99:C99"/>
    <mergeCell ref="E98:F98"/>
    <mergeCell ref="E99:F99"/>
    <mergeCell ref="E225:F225"/>
    <mergeCell ref="E226:F226"/>
    <mergeCell ref="B91:F91"/>
    <mergeCell ref="B121:C121"/>
    <mergeCell ref="E123:F123"/>
    <mergeCell ref="B81:C81"/>
    <mergeCell ref="E201:F201"/>
    <mergeCell ref="E202:F202"/>
    <mergeCell ref="E203:F203"/>
    <mergeCell ref="B206:C206"/>
    <mergeCell ref="Q48:T48"/>
    <mergeCell ref="H77:K77"/>
    <mergeCell ref="Q77:T77"/>
    <mergeCell ref="B59:I59"/>
    <mergeCell ref="E50:F50"/>
    <mergeCell ref="E52:F52"/>
    <mergeCell ref="E54:F54"/>
    <mergeCell ref="E55:F55"/>
    <mergeCell ref="E56:F56"/>
    <mergeCell ref="H48:K48"/>
    <mergeCell ref="E111:F111"/>
    <mergeCell ref="B109:C109"/>
    <mergeCell ref="B110:C110"/>
    <mergeCell ref="E167:F167"/>
    <mergeCell ref="E187:F187"/>
    <mergeCell ref="Q255:T255"/>
    <mergeCell ref="E239:F239"/>
    <mergeCell ref="B217:I217"/>
    <mergeCell ref="B227:C227"/>
    <mergeCell ref="B228:C228"/>
    <mergeCell ref="E199:F199"/>
    <mergeCell ref="B63:O64"/>
    <mergeCell ref="B65:O73"/>
    <mergeCell ref="B74:D74"/>
    <mergeCell ref="E74:K74"/>
    <mergeCell ref="E75:O75"/>
    <mergeCell ref="B86:C86"/>
    <mergeCell ref="B105:C105"/>
    <mergeCell ref="B104:F104"/>
    <mergeCell ref="B111:C111"/>
    <mergeCell ref="B207:C207"/>
    <mergeCell ref="B203:C203"/>
    <mergeCell ref="B204:C204"/>
    <mergeCell ref="B205:C205"/>
    <mergeCell ref="B149:F149"/>
    <mergeCell ref="E51:F51"/>
    <mergeCell ref="E53:F53"/>
    <mergeCell ref="E196:F196"/>
    <mergeCell ref="E197:F197"/>
    <mergeCell ref="E198:F198"/>
    <mergeCell ref="B212:C212"/>
    <mergeCell ref="B214:C214"/>
    <mergeCell ref="E212:F212"/>
    <mergeCell ref="B213:C213"/>
    <mergeCell ref="B208:C208"/>
    <mergeCell ref="B224:F224"/>
    <mergeCell ref="E214:F214"/>
    <mergeCell ref="E215:F215"/>
    <mergeCell ref="E208:F208"/>
    <mergeCell ref="E209:F209"/>
    <mergeCell ref="E235:F235"/>
    <mergeCell ref="E243:F243"/>
    <mergeCell ref="E238:F238"/>
    <mergeCell ref="B225:C225"/>
    <mergeCell ref="E204:F204"/>
    <mergeCell ref="E205:F205"/>
    <mergeCell ref="E206:F206"/>
    <mergeCell ref="E207:F207"/>
    <mergeCell ref="B215:C215"/>
    <mergeCell ref="E213:F213"/>
    <mergeCell ref="E229:F229"/>
    <mergeCell ref="E230:F230"/>
    <mergeCell ref="E231:F231"/>
    <mergeCell ref="E259:F259"/>
    <mergeCell ref="E260:F260"/>
    <mergeCell ref="E241:F241"/>
    <mergeCell ref="E240:F240"/>
    <mergeCell ref="E232:F232"/>
    <mergeCell ref="E233:F233"/>
    <mergeCell ref="E234:F234"/>
    <mergeCell ref="B230:C230"/>
    <mergeCell ref="B231:C231"/>
    <mergeCell ref="B232:C232"/>
    <mergeCell ref="B235:C235"/>
    <mergeCell ref="B236:C236"/>
    <mergeCell ref="B243:C243"/>
    <mergeCell ref="B239:C239"/>
    <mergeCell ref="B240:C240"/>
    <mergeCell ref="B241:C241"/>
    <mergeCell ref="B242:C242"/>
    <mergeCell ref="B257:C257"/>
    <mergeCell ref="B237:C237"/>
    <mergeCell ref="B238:C238"/>
    <mergeCell ref="B251:O251"/>
    <mergeCell ref="B252:O252"/>
    <mergeCell ref="B253:O253"/>
    <mergeCell ref="B250:I250"/>
    <mergeCell ref="E242:F242"/>
    <mergeCell ref="B279:C279"/>
    <mergeCell ref="D277:E277"/>
    <mergeCell ref="D278:E278"/>
    <mergeCell ref="D279:E279"/>
    <mergeCell ref="B273:O273"/>
    <mergeCell ref="B264:C265"/>
    <mergeCell ref="B266:C266"/>
    <mergeCell ref="E266:F266"/>
    <mergeCell ref="E265:F265"/>
    <mergeCell ref="B268:I268"/>
    <mergeCell ref="E257:F257"/>
    <mergeCell ref="E258:F258"/>
    <mergeCell ref="E227:F227"/>
    <mergeCell ref="E228:F228"/>
    <mergeCell ref="B226:C226"/>
    <mergeCell ref="B233:C233"/>
    <mergeCell ref="B234:C234"/>
    <mergeCell ref="B229:C229"/>
    <mergeCell ref="E236:F236"/>
    <mergeCell ref="E237:F237"/>
    <mergeCell ref="B258:C259"/>
    <mergeCell ref="B260:C261"/>
    <mergeCell ref="B262:C263"/>
    <mergeCell ref="E261:F261"/>
    <mergeCell ref="E262:F262"/>
    <mergeCell ref="E263:F263"/>
    <mergeCell ref="D282:E282"/>
    <mergeCell ref="D280:E280"/>
    <mergeCell ref="E244:F244"/>
    <mergeCell ref="E245:F245"/>
    <mergeCell ref="E246:F246"/>
    <mergeCell ref="E247:F247"/>
    <mergeCell ref="E248:F248"/>
    <mergeCell ref="B256:F256"/>
    <mergeCell ref="B245:C245"/>
    <mergeCell ref="B246:C246"/>
    <mergeCell ref="E264:F264"/>
    <mergeCell ref="D293:E293"/>
    <mergeCell ref="D294:E294"/>
    <mergeCell ref="D292:E292"/>
    <mergeCell ref="D284:E284"/>
    <mergeCell ref="B281:C281"/>
    <mergeCell ref="B282:C282"/>
    <mergeCell ref="B283:C283"/>
    <mergeCell ref="B284:C284"/>
    <mergeCell ref="D283:E283"/>
    <mergeCell ref="B293:C293"/>
    <mergeCell ref="B294:C294"/>
    <mergeCell ref="B285:C285"/>
    <mergeCell ref="B286:C286"/>
    <mergeCell ref="D285:E285"/>
    <mergeCell ref="D287:E287"/>
    <mergeCell ref="D288:E288"/>
    <mergeCell ref="D289:E289"/>
    <mergeCell ref="D290:E290"/>
    <mergeCell ref="B291:C291"/>
    <mergeCell ref="B39:M40"/>
    <mergeCell ref="B292:C292"/>
    <mergeCell ref="B287:C287"/>
    <mergeCell ref="B288:C288"/>
    <mergeCell ref="B290:C290"/>
    <mergeCell ref="D286:E286"/>
    <mergeCell ref="D291:E291"/>
    <mergeCell ref="B289:C289"/>
    <mergeCell ref="D281:E281"/>
    <mergeCell ref="B276:F276"/>
  </mergeCells>
  <conditionalFormatting sqref="D101 D137 D88">
    <cfRule type="expression" dxfId="111" priority="44" stopIfTrue="1">
      <formula>(ISNUMBER(D87))</formula>
    </cfRule>
  </conditionalFormatting>
  <conditionalFormatting sqref="D266">
    <cfRule type="cellIs" dxfId="110" priority="42" stopIfTrue="1" operator="notEqual">
      <formula>0</formula>
    </cfRule>
    <cfRule type="expression" dxfId="109" priority="43" stopIfTrue="1">
      <formula>ISNUMBER(C267)</formula>
    </cfRule>
  </conditionalFormatting>
  <conditionalFormatting sqref="C267">
    <cfRule type="cellIs" dxfId="108" priority="40" stopIfTrue="1" operator="notEqual">
      <formula>0</formula>
    </cfRule>
    <cfRule type="expression" dxfId="107" priority="41" stopIfTrue="1">
      <formula>(ISNUMBER(D266))</formula>
    </cfRule>
  </conditionalFormatting>
  <conditionalFormatting sqref="D192 D215 D169">
    <cfRule type="expression" dxfId="106" priority="39" stopIfTrue="1">
      <formula>(ISNUMBER(D159))</formula>
    </cfRule>
  </conditionalFormatting>
  <conditionalFormatting sqref="D124">
    <cfRule type="expression" dxfId="105" priority="38" stopIfTrue="1">
      <formula>(ISNUMBER(D109))</formula>
    </cfRule>
  </conditionalFormatting>
  <conditionalFormatting sqref="D255">
    <cfRule type="expression" dxfId="104" priority="37" stopIfTrue="1">
      <formula>(ISNUMBER(D241))</formula>
    </cfRule>
  </conditionalFormatting>
  <conditionalFormatting sqref="D129">
    <cfRule type="cellIs" dxfId="103" priority="35" stopIfTrue="1" operator="notEqual">
      <formula>0</formula>
    </cfRule>
    <cfRule type="expression" dxfId="102" priority="36" stopIfTrue="1">
      <formula>ISNUMBER(D130)</formula>
    </cfRule>
  </conditionalFormatting>
  <conditionalFormatting sqref="D130">
    <cfRule type="cellIs" dxfId="101" priority="33" stopIfTrue="1" operator="notEqual">
      <formula>0</formula>
    </cfRule>
    <cfRule type="expression" dxfId="100" priority="34" stopIfTrue="1">
      <formula>ISNUMBER(D129)</formula>
    </cfRule>
  </conditionalFormatting>
  <conditionalFormatting sqref="D106 D108 D110 D118 D120 D122">
    <cfRule type="cellIs" dxfId="99" priority="31" stopIfTrue="1" operator="notEqual">
      <formula>0</formula>
    </cfRule>
    <cfRule type="expression" dxfId="98" priority="32" stopIfTrue="1">
      <formula>ISNUMBER(D107)</formula>
    </cfRule>
  </conditionalFormatting>
  <conditionalFormatting sqref="D107 D109 D119 D121 D123 D111:D117">
    <cfRule type="cellIs" dxfId="97" priority="29" stopIfTrue="1" operator="notEqual">
      <formula>0</formula>
    </cfRule>
    <cfRule type="expression" dxfId="96" priority="30" stopIfTrue="1">
      <formula>ISNUMBER(D106)</formula>
    </cfRule>
  </conditionalFormatting>
  <conditionalFormatting sqref="D131 D133 D135">
    <cfRule type="cellIs" dxfId="95" priority="27" stopIfTrue="1" operator="notEqual">
      <formula>0</formula>
    </cfRule>
    <cfRule type="expression" dxfId="94" priority="28" stopIfTrue="1">
      <formula>ISNUMBER(D132)</formula>
    </cfRule>
  </conditionalFormatting>
  <conditionalFormatting sqref="D132 D134 D136">
    <cfRule type="cellIs" dxfId="93" priority="25" stopIfTrue="1" operator="notEqual">
      <formula>0</formula>
    </cfRule>
    <cfRule type="expression" dxfId="92" priority="26" stopIfTrue="1">
      <formula>ISNUMBER(D131)</formula>
    </cfRule>
  </conditionalFormatting>
  <conditionalFormatting sqref="D151 D153 D155 D157 D159 D161 D163 D165 D167">
    <cfRule type="cellIs" dxfId="91" priority="23" stopIfTrue="1" operator="notEqual">
      <formula>0</formula>
    </cfRule>
    <cfRule type="expression" dxfId="90" priority="24" stopIfTrue="1">
      <formula>ISNUMBER(D152)</formula>
    </cfRule>
  </conditionalFormatting>
  <conditionalFormatting sqref="D152 D154 D156 D158 D160 D162 D164 D166 D168">
    <cfRule type="cellIs" dxfId="89" priority="21" stopIfTrue="1" operator="notEqual">
      <formula>0</formula>
    </cfRule>
    <cfRule type="expression" dxfId="88" priority="22" stopIfTrue="1">
      <formula>ISNUMBER(D151)</formula>
    </cfRule>
  </conditionalFormatting>
  <conditionalFormatting sqref="D174 D176 D178 D180 D182 D184 D186 D188 D190">
    <cfRule type="cellIs" dxfId="87" priority="19" stopIfTrue="1" operator="notEqual">
      <formula>0</formula>
    </cfRule>
    <cfRule type="expression" dxfId="86" priority="20" stopIfTrue="1">
      <formula>ISNUMBER(D175)</formula>
    </cfRule>
  </conditionalFormatting>
  <conditionalFormatting sqref="D175 D177 D179 D181 D183 D185 D187 D189 D191">
    <cfRule type="cellIs" dxfId="85" priority="17" stopIfTrue="1" operator="notEqual">
      <formula>0</formula>
    </cfRule>
    <cfRule type="expression" dxfId="84" priority="18" stopIfTrue="1">
      <formula>ISNUMBER(D174)</formula>
    </cfRule>
  </conditionalFormatting>
  <conditionalFormatting sqref="D197 D199 D201 D203 D205 D207 D209 D211 D213">
    <cfRule type="cellIs" dxfId="83" priority="15" stopIfTrue="1" operator="notEqual">
      <formula>0</formula>
    </cfRule>
    <cfRule type="expression" dxfId="82" priority="16" stopIfTrue="1">
      <formula>ISNUMBER(D198)</formula>
    </cfRule>
  </conditionalFormatting>
  <conditionalFormatting sqref="D198 D200 D202 D204 D206 D208 D210 D212 D214">
    <cfRule type="cellIs" dxfId="81" priority="13" stopIfTrue="1" operator="notEqual">
      <formula>0</formula>
    </cfRule>
    <cfRule type="expression" dxfId="80" priority="14" stopIfTrue="1">
      <formula>ISNUMBER(D197)</formula>
    </cfRule>
  </conditionalFormatting>
  <conditionalFormatting sqref="D258 D260 D262 D264">
    <cfRule type="cellIs" dxfId="79" priority="11" stopIfTrue="1" operator="notEqual">
      <formula>0</formula>
    </cfRule>
    <cfRule type="expression" dxfId="78" priority="12" stopIfTrue="1">
      <formula>ISNUMBER(D259)</formula>
    </cfRule>
  </conditionalFormatting>
  <conditionalFormatting sqref="D259 D261 D263 D265">
    <cfRule type="cellIs" dxfId="77" priority="9" stopIfTrue="1" operator="notEqual">
      <formula>0</formula>
    </cfRule>
    <cfRule type="expression" dxfId="76" priority="10" stopIfTrue="1">
      <formula>ISNUMBER(D258)</formula>
    </cfRule>
  </conditionalFormatting>
  <conditionalFormatting sqref="D226 D228 D230 D232 D234 D236 D238 D240 D244 D246">
    <cfRule type="cellIs" dxfId="75" priority="7" stopIfTrue="1" operator="notEqual">
      <formula>0</formula>
    </cfRule>
    <cfRule type="expression" dxfId="74" priority="8" stopIfTrue="1">
      <formula>ISNUMBER(D227)</formula>
    </cfRule>
  </conditionalFormatting>
  <conditionalFormatting sqref="D227 D229 D231 D233 D235 D237 D239 D245 D247 D241:D243">
    <cfRule type="cellIs" dxfId="73" priority="5" stopIfTrue="1" operator="notEqual">
      <formula>0</formula>
    </cfRule>
    <cfRule type="expression" dxfId="72" priority="6" stopIfTrue="1">
      <formula>ISNUMBER(D226)</formula>
    </cfRule>
  </conditionalFormatting>
  <conditionalFormatting sqref="D112 D114 D116">
    <cfRule type="cellIs" dxfId="71" priority="3" stopIfTrue="1" operator="notEqual">
      <formula>0</formula>
    </cfRule>
    <cfRule type="expression" dxfId="70" priority="4" stopIfTrue="1">
      <formula>ISNUMBER(D113)</formula>
    </cfRule>
  </conditionalFormatting>
  <conditionalFormatting sqref="D242">
    <cfRule type="cellIs" dxfId="69" priority="1" stopIfTrue="1" operator="notEqual">
      <formula>0</formula>
    </cfRule>
    <cfRule type="expression" dxfId="68" priority="2" stopIfTrue="1">
      <formula>ISNUMBER(D243)</formula>
    </cfRule>
  </conditionalFormatting>
  <hyperlinks>
    <hyperlink ref="B60:G60" display="Digest of UK Energy Statistics 2011 (DECC), available at: http://www.decc.gov.uk/en/content/cms/statistics/publications/dukes/dukes.aspx"/>
    <hyperlink ref="B45:G46" display="For further explanation on how these emission factors have been derived, please refer to the GHG conversion factor methodology paper available here: http://www.defra.gov.uk/environment/economy/business-efficiency/reporting"/>
    <hyperlink ref="B37" display="1. Click on web link: http://www.networkrail.co.uk/aspx/3828.aspx"/>
    <hyperlink ref="B60:I60" r:id="rId1" display="Digest of UK Energy Statistics 2011 (DECC), available at: http://www.decc.gov.uk/en/content/cms/statistics/publications/dukes/dukes.aspx"/>
    <hyperlink ref="B305:M307" display="The emission factor for international rail is based on  electricity grid average emission factors.  Eurostar's published figures differ from the figure quoted in the table above as they are calculated using the individual conversion factors as specified b"/>
    <hyperlink ref="B302:M302" display="The emission factor for coach transport is the figure from the National Express Group, available at: http://www.nationalexpressgroup.com/ourway/climatechange.aspx. National Express are responsible for the majority of long-distance coach services in the UK"/>
    <hyperlink ref="B308:M308" display="The light rail and tram factors were based on an average of factors for the Docklands Light Rail (DLR) service, the Manchester Metrolink, Tyne and Wear Metro, Glasgow Underground, Supertram, Midland Metro and the Croydon Tramlink.  The factors for the Tyn"/>
    <hyperlink ref="B309:M309" display="The London Underground rail factor is recalculated using the updated 2010 grid rolling average from figures in the Transport for London 2011 Health, Safety and Environment Report: http://www.tfl.gov.uk/assets/downloads/corporate/tfl-health-safety-and-envi"/>
    <hyperlink ref="B15:M19" r:id="rId2" display="http://iet.jrc.ec.europa.eu/about-jec/"/>
    <hyperlink ref="B45:M46" r:id="rId3" display="For further explanation on how these emission factors have been derived, please refer to the GHG conversion factor methodology paper available here: http://www.defra.gov.uk/environment/economy/business-efficiency/reporting"/>
    <hyperlink ref="B11:M11" r:id="rId4" display="Simply multiply activity (either fuel used, kilometres travelled or passenger kilometres travelled) by the appropriate conversion factor. An excel spreadsheet is provided for ease of use at http://www.defra.gov.uk/environment/economy/business-efficiency/r"/>
    <hyperlink ref="B303:M303" display="The national rail factor refers to an average emission per passenger kilometre for diesel and electric trains in 2009/10. The CO2 value for passenger rail is based on currently available information on CO2 emissions by diesel and electric passenger trains"/>
    <hyperlink ref="B348:M353" display="The 9% uplift factor comes from the IPCC Aviation and the global Atmosphere 8.2.2.3 , which states that 9-10% should be added to take into account non-direct routes (i.e. not along the straight line great circle distances between destinations) and delays/"/>
    <hyperlink ref="B221:M221" display="Emission factors for CH4 and N2O are based on UK Greenhouse Gas Inventory values for 2010 (AEA, 2012), available at: http://naei.defra.gov.uk/"/>
    <hyperlink ref="B253:M253" display="Emission factors for CH4 and N2O are based on UK Greenhouse Gas Inventory values for 2010 (AEA, 2012), available at: http://naei.defra.gov.uk/"/>
    <hyperlink ref="B146:M146" display="Emission factors for CH4 and N2O are based on UK Greenhouse Gas Inventory values for 2010 (AEA, 2012), available at: http://naei.defra.gov.uk/"/>
    <hyperlink ref="B333:M339" display="The emission factors refer to aviation's direct carbon dioxide (CO2), methane (CH4) and nitrous oxide (N2O) emissions only. There is currently uncertainty over the other non-CO2 climate change effects of aviation (including water vapour, contrails, NOx et"/>
    <hyperlink ref="B37:F37" r:id="rId5" display="1. Click on web link: http://www.networkrail.co.uk/aspx/3828.aspx"/>
    <hyperlink ref="B269:M269" display="These factors are based on calculations of average emissions data by size category, based data provided by Clear (2010) (http://www.clear-offset.com)_x000a_of almost 1200 datapoints, over 300 different bikes from 50-1500cc, and from 25 manufacturers from a mix "/>
    <hyperlink ref="B311:M311" display="Emission factors for CH4 and N2O are based on UK Greenhouse Gas Inventory values for 2010 (AEA, 2012), available at: http://naei.defra.gov.uk/"/>
    <hyperlink ref="B354:M359" display="The emissions factors are based on typical aircraft fuel burn over illustrative trip distances listed in the EMEP/EEA air pollutant emission inventory guidebook 2009 (EEA, 2009) – available at the EEA website at: http://www.eea.europa.eu/publications/emep"/>
    <hyperlink ref="B396:M396" display="Emission factors for CH4 and N2O are based on UK Greenhouse Gas Inventory values for 2010 (AEA, 2012), available at: http://naei.defra.gov.uk/"/>
    <hyperlink ref="B59:I59" r:id="rId6" display="UK Greenhouse Gas Inventory for 2010 (AEA, 2012), available at: http://naei.defra.gov.uk/"/>
    <hyperlink ref="B303:M304" display="The national rail factor refers to an average emission per passenger kilometre for diesel and electric trains in 2009/10. The CO2 value for passenger rail is based on currently available information on CO2 emissions by diesel and electric passenger trains"/>
    <hyperlink ref="B142:M142" r:id="rId7" display="For more details, see Table NTS0906, http://www.dft.gov.uk/statistics/releases/national-travel-survey-2010/"/>
    <hyperlink ref="E74" r:id="rId8"/>
    <hyperlink ref="E75" display="http://www.decc.gov.uk/en/content/cms/statistics/energy_stats/source/renewables/renewables.aspx"/>
    <hyperlink ref="E74:K74" r:id="rId9" display="http://www.dft.gov.uk/topics/sustainable/biofuels/rtfo/"/>
    <hyperlink ref="E75:O75" r:id="rId10" display="http://www.decc.gov.uk/en/content/cms/statistics/energy_stats/source/renewables/renewables.aspx"/>
    <hyperlink ref="B146:O146" r:id="rId11" display="Emission factors for CH4 and N2O are based on UK Greenhouse Gas Inventory values for 2010 (AEA, 2012), available at: http://naei.defra.gov.uk/"/>
    <hyperlink ref="B221:O221" r:id="rId12" display="Emission factors for CH4 and N2O are based on UK Greenhouse Gas Inventory values for 2010 (AEA, 2012), available at: http://naei.defra.gov.uk/"/>
    <hyperlink ref="B253:O253" r:id="rId13" display="Emission factors for CH4 and N2O are based on UK Greenhouse Gas Inventory values for 2010 (AEA, 2012), available at: http://naei.defra.gov.uk/"/>
    <hyperlink ref="B269:O269" r:id="rId14" display="http://www.clear-offset.com/"/>
    <hyperlink ref="B273:O273" r:id="rId15" display="Emission factors for CH4 and N2O are based on UK Greenhouse Gas Inventory values for 2010 (AEA, 2012), available at: http://naei.defra.gov.uk/"/>
    <hyperlink ref="B302:O302" r:id="rId16" display="The emission factor for coach transport is the figure from the National Express Group, available at: http://www.nationalexpressgroup.com/ourway/climatechange.aspx. National Express are responsible for the majority of long-distance coach services in the UK"/>
    <hyperlink ref="B303:O304" r:id="rId17" display="http://www.rail-reg.gov.uk/server/show/nav.2026"/>
    <hyperlink ref="B305:O307" r:id="rId18" display="http://www.eurostar.com/UK/uk/leisure/about_eurostar/environment/greener_than_flying.jsp"/>
    <hyperlink ref="B308:O308" r:id="rId19" display="The light rail and tram factors were based on an average of factors for the Docklands Light Rail (DLR) service, the Manchester Metrolink, Tyne and Wear Metro, Glasgow Underground, Supertram, Midland Metro and the Croydon Tramlink.  The factors for the Tyn"/>
    <hyperlink ref="B309:O309" r:id="rId20" display="The London Underground rail factor is recalculated using the updated 2010 grid rolling average from figures in the Transport for London 2011 Health, Safety and Environment Report: http://www.tfl.gov.uk/assets/downloads/corporate/tfl-health-safety-and-envi"/>
    <hyperlink ref="B311:O311" r:id="rId21" display="Emission factors for CH4 and N2O are based on UK Greenhouse Gas Inventory values for 2010 (AEA, 2012), available at: http://naei.defra.gov.uk/"/>
    <hyperlink ref="B333:O339" r:id="rId22" display="http://elib.dlr.de/19906/1/s13.pdf"/>
    <hyperlink ref="B348:O353" r:id="rId23" location="8223" display="http://www.ipcc.ch/ipccreports/sres/aviation/121.htm - 8223"/>
    <hyperlink ref="B354:O359" r:id="rId24" display="The emissions factors are based on typical aircraft fuel burn over illustrative trip distances listed in the EMEP/EEA air pollutant emission inventory guidebook 2009 (EEA, 2009) – available at the EEA website at: http://www.eea.europa.eu/publications/emep"/>
    <hyperlink ref="B396:O396" r:id="rId25" display="Emission factors for CH4 and N2O are based on UK Greenhouse Gas Inventory values for 2010 (AEA, 2012), available at: http://naei.defra.gov.uk/"/>
    <hyperlink ref="B29:M31" r:id="rId26" display="http://www.defra.gov.uk/environment/economy/business-efficiency/reporting/"/>
    <hyperlink ref="B33:M34" r:id="rId27" display="For further information on reporting transport emissions please refer to the Department for Transport’s work-related travel guidance, which is available at: http://www.defra.gov.uk/environment/economy/business-efficiency/reporting"/>
  </hyperlinks>
  <pageMargins left="0.74803149606299213" right="0.74803149606299213" top="0.98425196850393704" bottom="0.78740157480314965" header="0.51181102362204722" footer="0.51181102362204722"/>
  <pageSetup paperSize="9" scale="56" fitToHeight="10" orientation="landscape"/>
  <headerFooter>
    <oddHeader>&amp;C2012 Guidelines to Defra / DECC's GHG Conversion Factors for Company Reporting</oddHeader>
    <oddFooter>Page &amp;P of &amp;N</oddFooter>
  </headerFooter>
  <rowBreaks count="5" manualBreakCount="5">
    <brk id="47" max="23" man="1"/>
    <brk id="102" max="23" man="1"/>
    <brk id="193" max="23" man="1"/>
    <brk id="222" max="23" man="1"/>
    <brk id="370" max="23" man="1"/>
  </rowBreak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AE303"/>
  <sheetViews>
    <sheetView showGridLines="0" showRowColHeaders="0" workbookViewId="0">
      <pane xSplit="1" ySplit="3" topLeftCell="B4" activePane="bottomRight" state="frozen"/>
      <selection pane="topRight"/>
      <selection pane="bottomLeft"/>
      <selection pane="bottomRight" activeCell="B4" sqref="B4"/>
    </sheetView>
  </sheetViews>
  <sheetFormatPr baseColWidth="10" defaultColWidth="9.1640625" defaultRowHeight="12" x14ac:dyDescent="0"/>
  <cols>
    <col min="1" max="1" width="11.6640625" style="9" customWidth="1"/>
    <col min="2" max="2" width="18.6640625" style="9" customWidth="1"/>
    <col min="3" max="3" width="14.6640625" style="8" customWidth="1"/>
    <col min="4" max="4" width="9.6640625" style="8" customWidth="1"/>
    <col min="5" max="5" width="22.83203125" style="8" customWidth="1"/>
    <col min="6" max="6" width="14.6640625" style="8" customWidth="1"/>
    <col min="7" max="7" width="1.83203125" style="8" customWidth="1"/>
    <col min="8" max="8" width="10.83203125" style="8" customWidth="1"/>
    <col min="9" max="9" width="8.6640625" style="8" customWidth="1"/>
    <col min="10" max="12" width="11.33203125" style="8" customWidth="1"/>
    <col min="13" max="13" width="11.6640625" style="8" customWidth="1"/>
    <col min="14" max="14" width="1.6640625" style="8" customWidth="1"/>
    <col min="15" max="15" width="12.6640625" style="8" customWidth="1"/>
    <col min="16" max="16" width="1.5" style="8" customWidth="1"/>
    <col min="17" max="17" width="12.83203125" style="8" customWidth="1"/>
    <col min="18" max="18" width="4.6640625" style="8" customWidth="1"/>
    <col min="19" max="22" width="12.5" style="8" customWidth="1"/>
    <col min="23" max="23" width="1.5" style="8" customWidth="1"/>
    <col min="24" max="24" width="12.6640625" style="8" customWidth="1"/>
    <col min="25" max="25" width="1.6640625" style="8" customWidth="1"/>
    <col min="26" max="26" width="12.6640625" style="8" customWidth="1"/>
    <col min="27" max="16384" width="9.1640625" style="8"/>
  </cols>
  <sheetData>
    <row r="1" spans="1:16" ht="15">
      <c r="A1" s="27" t="s">
        <v>802</v>
      </c>
      <c r="B1" s="8"/>
      <c r="E1" s="534"/>
      <c r="F1" s="536"/>
      <c r="G1" s="534"/>
    </row>
    <row r="2" spans="1:16">
      <c r="A2" s="36" t="s">
        <v>811</v>
      </c>
      <c r="B2" s="742">
        <v>41029</v>
      </c>
      <c r="C2" s="40"/>
      <c r="D2" s="40"/>
      <c r="E2" s="554"/>
      <c r="F2" s="536"/>
      <c r="G2" s="534"/>
    </row>
    <row r="3" spans="1:16" s="33" customFormat="1" ht="9">
      <c r="E3" s="553"/>
      <c r="F3" s="553"/>
      <c r="G3" s="555"/>
    </row>
    <row r="4" spans="1:16" s="33" customFormat="1">
      <c r="B4" s="79" t="s">
        <v>500</v>
      </c>
      <c r="G4" s="34"/>
    </row>
    <row r="5" spans="1:16" s="214" customFormat="1" ht="7">
      <c r="G5" s="418"/>
    </row>
    <row r="6" spans="1:16" s="33" customFormat="1" ht="27" customHeight="1">
      <c r="B6" s="1263" t="s">
        <v>1077</v>
      </c>
      <c r="C6" s="1263"/>
      <c r="D6" s="1263"/>
      <c r="E6" s="1263"/>
      <c r="F6" s="1263"/>
      <c r="G6" s="1263"/>
      <c r="H6" s="1263"/>
      <c r="I6" s="1263"/>
      <c r="J6" s="1263"/>
      <c r="K6" s="1263"/>
      <c r="L6" s="1263"/>
      <c r="M6" s="1263"/>
      <c r="N6" s="1263"/>
      <c r="O6" s="1263"/>
      <c r="P6" s="553"/>
    </row>
    <row r="7" spans="1:16" s="33" customFormat="1" ht="9">
      <c r="G7" s="34"/>
    </row>
    <row r="8" spans="1:16" s="33" customFormat="1">
      <c r="B8" s="1271" t="s">
        <v>310</v>
      </c>
      <c r="C8" s="1271"/>
      <c r="D8" s="1271"/>
      <c r="E8" s="1271"/>
      <c r="F8" s="1271"/>
      <c r="G8" s="1271"/>
      <c r="H8" s="1271"/>
      <c r="I8" s="1271"/>
      <c r="J8" s="1271"/>
      <c r="K8" s="1271"/>
      <c r="L8" s="1271"/>
      <c r="M8" s="1271"/>
      <c r="N8" s="1271"/>
      <c r="O8" s="1271"/>
    </row>
    <row r="9" spans="1:16" s="33" customFormat="1" ht="9">
      <c r="G9" s="34"/>
    </row>
    <row r="10" spans="1:16" s="33" customFormat="1">
      <c r="B10" s="1271" t="s">
        <v>294</v>
      </c>
      <c r="C10" s="1271"/>
      <c r="D10" s="1271"/>
      <c r="E10" s="1271"/>
      <c r="F10" s="1271"/>
      <c r="G10" s="1271"/>
      <c r="H10" s="1271"/>
      <c r="I10" s="1271"/>
      <c r="J10" s="1271"/>
      <c r="K10" s="1271"/>
      <c r="L10" s="1271"/>
      <c r="M10" s="1271"/>
      <c r="N10" s="1271"/>
      <c r="O10" s="1271"/>
    </row>
    <row r="11" spans="1:16" s="33" customFormat="1" ht="9">
      <c r="G11" s="34"/>
    </row>
    <row r="12" spans="1:16" s="33" customFormat="1" ht="12.75" customHeight="1">
      <c r="B12" s="1059" t="s">
        <v>1227</v>
      </c>
      <c r="C12" s="1059"/>
      <c r="D12" s="1059"/>
      <c r="E12" s="1059"/>
      <c r="F12" s="1059"/>
      <c r="G12" s="1059"/>
      <c r="H12" s="1059"/>
      <c r="I12" s="1059"/>
      <c r="J12" s="1059"/>
      <c r="K12" s="1059"/>
      <c r="L12" s="1059"/>
      <c r="M12" s="1059"/>
      <c r="N12" s="1059"/>
      <c r="O12" s="1059"/>
    </row>
    <row r="13" spans="1:16" s="33" customFormat="1" ht="12.75" customHeight="1">
      <c r="B13" s="1059"/>
      <c r="C13" s="1059"/>
      <c r="D13" s="1059"/>
      <c r="E13" s="1059"/>
      <c r="F13" s="1059"/>
      <c r="G13" s="1059"/>
      <c r="H13" s="1059"/>
      <c r="I13" s="1059"/>
      <c r="J13" s="1059"/>
      <c r="K13" s="1059"/>
      <c r="L13" s="1059"/>
      <c r="M13" s="1059"/>
      <c r="N13" s="1059"/>
      <c r="O13" s="1059"/>
    </row>
    <row r="14" spans="1:16" s="33" customFormat="1" ht="14.25" customHeight="1">
      <c r="B14" s="1059"/>
      <c r="C14" s="1059"/>
      <c r="D14" s="1059"/>
      <c r="E14" s="1059"/>
      <c r="F14" s="1059"/>
      <c r="G14" s="1059"/>
      <c r="H14" s="1059"/>
      <c r="I14" s="1059"/>
      <c r="J14" s="1059"/>
      <c r="K14" s="1059"/>
      <c r="L14" s="1059"/>
      <c r="M14" s="1059"/>
      <c r="N14" s="1059"/>
      <c r="O14" s="1059"/>
    </row>
    <row r="15" spans="1:16" s="33" customFormat="1" ht="6" customHeight="1">
      <c r="B15" s="143"/>
      <c r="C15" s="143"/>
      <c r="D15" s="143"/>
      <c r="E15" s="143"/>
      <c r="F15" s="143"/>
      <c r="G15" s="143"/>
      <c r="H15" s="143"/>
      <c r="I15" s="143"/>
      <c r="J15" s="143"/>
      <c r="K15" s="143"/>
      <c r="L15" s="143"/>
      <c r="M15" s="143"/>
      <c r="N15" s="143"/>
      <c r="O15" s="143"/>
    </row>
    <row r="16" spans="1:16" s="921" customFormat="1" ht="12.75" customHeight="1">
      <c r="B16" s="1059" t="s">
        <v>1578</v>
      </c>
      <c r="C16" s="1059"/>
      <c r="D16" s="1059"/>
      <c r="E16" s="1059"/>
      <c r="F16" s="1059"/>
      <c r="G16" s="1059"/>
      <c r="H16" s="1059"/>
      <c r="I16" s="1059"/>
      <c r="J16" s="1059"/>
      <c r="K16" s="1059"/>
      <c r="L16" s="1059"/>
      <c r="M16" s="1059"/>
      <c r="N16" s="1059"/>
      <c r="O16" s="1059"/>
    </row>
    <row r="17" spans="2:15" s="921" customFormat="1" ht="12.75" customHeight="1">
      <c r="B17" s="1059"/>
      <c r="C17" s="1059"/>
      <c r="D17" s="1059"/>
      <c r="E17" s="1059"/>
      <c r="F17" s="1059"/>
      <c r="G17" s="1059"/>
      <c r="H17" s="1059"/>
      <c r="I17" s="1059"/>
      <c r="J17" s="1059"/>
      <c r="K17" s="1059"/>
      <c r="L17" s="1059"/>
      <c r="M17" s="1059"/>
      <c r="N17" s="1059"/>
      <c r="O17" s="1059"/>
    </row>
    <row r="18" spans="2:15" s="921" customFormat="1" ht="12.75" customHeight="1">
      <c r="B18" s="1059"/>
      <c r="C18" s="1059"/>
      <c r="D18" s="1059"/>
      <c r="E18" s="1059"/>
      <c r="F18" s="1059"/>
      <c r="G18" s="1059"/>
      <c r="H18" s="1059"/>
      <c r="I18" s="1059"/>
      <c r="J18" s="1059"/>
      <c r="K18" s="1059"/>
      <c r="L18" s="1059"/>
      <c r="M18" s="1059"/>
      <c r="N18" s="1059"/>
      <c r="O18" s="1059"/>
    </row>
    <row r="19" spans="2:15" s="921" customFormat="1" ht="12.75" customHeight="1">
      <c r="B19" s="1059"/>
      <c r="C19" s="1059"/>
      <c r="D19" s="1059"/>
      <c r="E19" s="1059"/>
      <c r="F19" s="1059"/>
      <c r="G19" s="1059"/>
      <c r="H19" s="1059"/>
      <c r="I19" s="1059"/>
      <c r="J19" s="1059"/>
      <c r="K19" s="1059"/>
      <c r="L19" s="1059"/>
      <c r="M19" s="1059"/>
      <c r="N19" s="1059"/>
      <c r="O19" s="1059"/>
    </row>
    <row r="20" spans="2:15" s="921" customFormat="1" ht="12.75" customHeight="1">
      <c r="B20" s="1059"/>
      <c r="C20" s="1059"/>
      <c r="D20" s="1059"/>
      <c r="E20" s="1059"/>
      <c r="F20" s="1059"/>
      <c r="G20" s="1059"/>
      <c r="H20" s="1059"/>
      <c r="I20" s="1059"/>
      <c r="J20" s="1059"/>
      <c r="K20" s="1059"/>
      <c r="L20" s="1059"/>
      <c r="M20" s="1059"/>
      <c r="N20" s="1059"/>
      <c r="O20" s="1059"/>
    </row>
    <row r="21" spans="2:15" s="921" customFormat="1" ht="12.75" customHeight="1">
      <c r="B21" s="1059"/>
      <c r="C21" s="1059"/>
      <c r="D21" s="1059"/>
      <c r="E21" s="1059"/>
      <c r="F21" s="1059"/>
      <c r="G21" s="1059"/>
      <c r="H21" s="1059"/>
      <c r="I21" s="1059"/>
      <c r="J21" s="1059"/>
      <c r="K21" s="1059"/>
      <c r="L21" s="1059"/>
      <c r="M21" s="1059"/>
      <c r="N21" s="1059"/>
      <c r="O21" s="1059"/>
    </row>
    <row r="22" spans="2:15" s="33" customFormat="1" ht="9">
      <c r="B22" s="1059"/>
      <c r="C22" s="1059"/>
      <c r="D22" s="1059"/>
      <c r="E22" s="1059"/>
      <c r="F22" s="1059"/>
      <c r="G22" s="1059"/>
      <c r="H22" s="1059"/>
      <c r="I22" s="1059"/>
      <c r="J22" s="1059"/>
      <c r="K22" s="1059"/>
      <c r="L22" s="1059"/>
      <c r="M22" s="1059"/>
      <c r="N22" s="1059"/>
      <c r="O22" s="1059"/>
    </row>
    <row r="23" spans="2:15" s="33" customFormat="1" ht="9">
      <c r="B23" s="801"/>
      <c r="C23" s="801"/>
      <c r="D23" s="801"/>
      <c r="E23" s="801"/>
      <c r="F23" s="801"/>
      <c r="G23" s="801"/>
      <c r="H23" s="801"/>
      <c r="I23" s="801"/>
      <c r="J23" s="801"/>
      <c r="K23" s="801"/>
      <c r="L23" s="801"/>
      <c r="M23" s="801"/>
      <c r="N23" s="801"/>
      <c r="O23" s="801"/>
    </row>
    <row r="24" spans="2:15" s="33" customFormat="1" ht="12.75" customHeight="1">
      <c r="B24" s="1059" t="s">
        <v>1141</v>
      </c>
      <c r="C24" s="1059"/>
      <c r="D24" s="1059"/>
      <c r="E24" s="1059"/>
      <c r="F24" s="1059"/>
      <c r="G24" s="1059"/>
      <c r="H24" s="1059"/>
      <c r="I24" s="1059"/>
      <c r="J24" s="1059"/>
      <c r="K24" s="1059"/>
      <c r="L24" s="1059"/>
      <c r="M24" s="1059"/>
      <c r="N24" s="1059"/>
      <c r="O24" s="1059"/>
    </row>
    <row r="25" spans="2:15" s="33" customFormat="1" ht="12.75" customHeight="1">
      <c r="B25" s="1059"/>
      <c r="C25" s="1059"/>
      <c r="D25" s="1059"/>
      <c r="E25" s="1059"/>
      <c r="F25" s="1059"/>
      <c r="G25" s="1059"/>
      <c r="H25" s="1059"/>
      <c r="I25" s="1059"/>
      <c r="J25" s="1059"/>
      <c r="K25" s="1059"/>
      <c r="L25" s="1059"/>
      <c r="M25" s="1059"/>
      <c r="N25" s="1059"/>
      <c r="O25" s="1059"/>
    </row>
    <row r="26" spans="2:15" s="33" customFormat="1" ht="9">
      <c r="B26" s="801"/>
      <c r="C26" s="801"/>
      <c r="D26" s="801"/>
      <c r="E26" s="801"/>
      <c r="F26" s="801"/>
      <c r="G26" s="801"/>
      <c r="H26" s="801"/>
      <c r="I26" s="801"/>
      <c r="J26" s="801"/>
      <c r="K26" s="801"/>
      <c r="L26" s="801"/>
      <c r="M26" s="801"/>
      <c r="N26" s="801"/>
      <c r="O26" s="801"/>
    </row>
    <row r="27" spans="2:15" s="33" customFormat="1">
      <c r="B27" s="1059" t="s">
        <v>1142</v>
      </c>
      <c r="C27" s="1131"/>
      <c r="D27" s="1131"/>
      <c r="E27" s="1131"/>
      <c r="F27" s="1131"/>
      <c r="G27" s="1131"/>
      <c r="H27" s="1131"/>
      <c r="I27" s="1131"/>
      <c r="J27" s="1131"/>
      <c r="K27" s="1131"/>
      <c r="L27" s="1131"/>
      <c r="M27" s="1131"/>
      <c r="N27" s="1131"/>
      <c r="O27" s="1131"/>
    </row>
    <row r="28" spans="2:15" s="33" customFormat="1" ht="9">
      <c r="B28" s="801"/>
      <c r="C28" s="801"/>
      <c r="D28" s="801"/>
      <c r="E28" s="801"/>
      <c r="F28" s="801"/>
      <c r="G28" s="801"/>
      <c r="H28" s="801"/>
      <c r="I28" s="801"/>
      <c r="J28" s="801"/>
      <c r="K28" s="801"/>
      <c r="L28" s="801"/>
      <c r="M28" s="801"/>
      <c r="N28" s="801"/>
      <c r="O28" s="801"/>
    </row>
    <row r="29" spans="2:15" s="33" customFormat="1">
      <c r="B29" s="1059" t="s">
        <v>1143</v>
      </c>
      <c r="C29" s="1131"/>
      <c r="D29" s="1131"/>
      <c r="E29" s="1131"/>
      <c r="F29" s="1131"/>
      <c r="G29" s="1131"/>
      <c r="H29" s="1131"/>
      <c r="I29" s="1131"/>
      <c r="J29" s="1131"/>
      <c r="K29" s="1131"/>
      <c r="L29" s="1131"/>
      <c r="M29" s="1131"/>
      <c r="N29" s="1131"/>
      <c r="O29" s="1131"/>
    </row>
    <row r="30" spans="2:15" s="33" customFormat="1">
      <c r="B30" s="953"/>
      <c r="C30" s="953"/>
      <c r="D30" s="953"/>
      <c r="E30" s="953"/>
      <c r="F30" s="953"/>
      <c r="G30" s="953"/>
      <c r="H30" s="953"/>
      <c r="I30" s="953"/>
      <c r="J30" s="953"/>
      <c r="K30" s="953"/>
      <c r="L30" s="953"/>
      <c r="M30" s="953"/>
      <c r="N30" s="953"/>
      <c r="O30" s="953"/>
    </row>
    <row r="31" spans="2:15" s="208" customFormat="1">
      <c r="B31" s="999" t="s">
        <v>1097</v>
      </c>
      <c r="C31" s="947"/>
      <c r="D31" s="947"/>
      <c r="E31" s="947"/>
      <c r="F31" s="947"/>
      <c r="G31" s="947"/>
      <c r="H31" s="947"/>
      <c r="I31" s="947"/>
      <c r="J31" s="947"/>
      <c r="K31" s="947"/>
      <c r="L31" s="947"/>
      <c r="M31" s="947"/>
      <c r="N31" s="947"/>
      <c r="O31" s="947"/>
    </row>
    <row r="32" spans="2:15" s="214" customFormat="1" ht="7">
      <c r="B32" s="1000"/>
      <c r="C32" s="1001"/>
      <c r="D32" s="1001"/>
      <c r="E32" s="1001"/>
      <c r="F32" s="1001"/>
      <c r="G32" s="1001"/>
      <c r="H32" s="1001"/>
      <c r="I32" s="1001"/>
      <c r="J32" s="1001"/>
      <c r="K32" s="1001"/>
      <c r="L32" s="1001"/>
      <c r="M32" s="1001"/>
      <c r="N32" s="1001"/>
      <c r="O32" s="1001"/>
    </row>
    <row r="33" spans="1:17" s="208" customFormat="1" ht="12.75" customHeight="1">
      <c r="A33" s="190"/>
      <c r="B33" s="1073" t="s">
        <v>1669</v>
      </c>
      <c r="C33" s="1073"/>
      <c r="D33" s="1073"/>
      <c r="E33" s="1073"/>
      <c r="F33" s="1073"/>
      <c r="G33" s="1073"/>
      <c r="H33" s="1073"/>
      <c r="I33" s="1073"/>
      <c r="J33" s="1073"/>
      <c r="K33" s="1073"/>
      <c r="L33" s="1073"/>
      <c r="M33" s="1073"/>
      <c r="N33" s="1073"/>
      <c r="O33" s="1073"/>
      <c r="P33" s="527"/>
      <c r="Q33" s="527"/>
    </row>
    <row r="34" spans="1:17" s="208" customFormat="1">
      <c r="A34" s="190"/>
      <c r="B34" s="1073"/>
      <c r="C34" s="1073"/>
      <c r="D34" s="1073"/>
      <c r="E34" s="1073"/>
      <c r="F34" s="1073"/>
      <c r="G34" s="1073"/>
      <c r="H34" s="1073"/>
      <c r="I34" s="1073"/>
      <c r="J34" s="1073"/>
      <c r="K34" s="1073"/>
      <c r="L34" s="1073"/>
      <c r="M34" s="1073"/>
      <c r="N34" s="1073"/>
      <c r="O34" s="1073"/>
      <c r="P34" s="527"/>
      <c r="Q34" s="527"/>
    </row>
    <row r="35" spans="1:17" s="208" customFormat="1">
      <c r="A35" s="190"/>
      <c r="B35" s="1073"/>
      <c r="C35" s="1073"/>
      <c r="D35" s="1073"/>
      <c r="E35" s="1073"/>
      <c r="F35" s="1073"/>
      <c r="G35" s="1073"/>
      <c r="H35" s="1073"/>
      <c r="I35" s="1073"/>
      <c r="J35" s="1073"/>
      <c r="K35" s="1073"/>
      <c r="L35" s="1073"/>
      <c r="M35" s="1073"/>
      <c r="N35" s="1073"/>
      <c r="O35" s="1073"/>
      <c r="P35" s="527"/>
      <c r="Q35" s="527"/>
    </row>
    <row r="36" spans="1:17" s="214" customFormat="1" ht="5.25" customHeight="1">
      <c r="A36" s="417"/>
      <c r="B36" s="1073"/>
      <c r="C36" s="1073"/>
      <c r="D36" s="1073"/>
      <c r="E36" s="1073"/>
      <c r="F36" s="1073"/>
      <c r="G36" s="1073"/>
      <c r="H36" s="1073"/>
      <c r="I36" s="1073"/>
      <c r="J36" s="1073"/>
      <c r="K36" s="1073"/>
      <c r="L36" s="1073"/>
      <c r="M36" s="1073"/>
      <c r="N36" s="1073"/>
      <c r="O36" s="1073"/>
      <c r="P36" s="533"/>
      <c r="Q36" s="533"/>
    </row>
    <row r="37" spans="1:17" s="208" customFormat="1" ht="12.75" customHeight="1">
      <c r="A37" s="190"/>
      <c r="B37" s="1059" t="s">
        <v>1110</v>
      </c>
      <c r="C37" s="1059"/>
      <c r="D37" s="1059"/>
      <c r="E37" s="1059"/>
      <c r="F37" s="1059"/>
      <c r="G37" s="1059"/>
      <c r="H37" s="1059"/>
      <c r="I37" s="1059"/>
      <c r="J37" s="1059"/>
      <c r="K37" s="1059"/>
      <c r="L37" s="1059"/>
      <c r="M37" s="1059"/>
      <c r="N37" s="1059"/>
      <c r="O37" s="1059"/>
      <c r="P37" s="527"/>
      <c r="Q37" s="527"/>
    </row>
    <row r="38" spans="1:17" s="208" customFormat="1" ht="12.75" customHeight="1">
      <c r="A38" s="190"/>
      <c r="B38" s="1059"/>
      <c r="C38" s="1059"/>
      <c r="D38" s="1059"/>
      <c r="E38" s="1059"/>
      <c r="F38" s="1059"/>
      <c r="G38" s="1059"/>
      <c r="H38" s="1059"/>
      <c r="I38" s="1059"/>
      <c r="J38" s="1059"/>
      <c r="K38" s="1059"/>
      <c r="L38" s="1059"/>
      <c r="M38" s="1059"/>
      <c r="N38" s="1059"/>
      <c r="O38" s="1059"/>
      <c r="P38" s="527"/>
      <c r="Q38" s="527"/>
    </row>
    <row r="39" spans="1:17" s="208" customFormat="1" ht="12.75" customHeight="1">
      <c r="A39" s="190"/>
      <c r="B39" s="1059"/>
      <c r="C39" s="1059"/>
      <c r="D39" s="1059"/>
      <c r="E39" s="1059"/>
      <c r="F39" s="1059"/>
      <c r="G39" s="1059"/>
      <c r="H39" s="1059"/>
      <c r="I39" s="1059"/>
      <c r="J39" s="1059"/>
      <c r="K39" s="1059"/>
      <c r="L39" s="1059"/>
      <c r="M39" s="1059"/>
      <c r="N39" s="1059"/>
      <c r="O39" s="1059"/>
      <c r="P39" s="527"/>
      <c r="Q39" s="527"/>
    </row>
    <row r="40" spans="1:17" s="214" customFormat="1" ht="7">
      <c r="A40" s="417"/>
      <c r="B40" s="1059"/>
      <c r="C40" s="1059"/>
      <c r="D40" s="1059"/>
      <c r="E40" s="1059"/>
      <c r="F40" s="1059"/>
      <c r="G40" s="1059"/>
      <c r="H40" s="1059"/>
      <c r="I40" s="1059"/>
      <c r="J40" s="1059"/>
      <c r="K40" s="1059"/>
      <c r="L40" s="1059"/>
      <c r="M40" s="1059"/>
      <c r="N40" s="1059"/>
      <c r="O40" s="1059"/>
      <c r="P40" s="533"/>
      <c r="Q40" s="533"/>
    </row>
    <row r="41" spans="1:17" s="208" customFormat="1">
      <c r="A41" s="190"/>
      <c r="B41" s="1059" t="s">
        <v>1105</v>
      </c>
      <c r="C41" s="1059"/>
      <c r="D41" s="1059"/>
      <c r="E41" s="1059"/>
      <c r="F41" s="1059"/>
      <c r="G41" s="1059"/>
      <c r="H41" s="1059"/>
      <c r="I41" s="1059"/>
      <c r="J41" s="1059"/>
      <c r="K41" s="1059"/>
      <c r="L41" s="1059"/>
      <c r="M41" s="1059"/>
      <c r="N41" s="1059"/>
      <c r="O41" s="1059"/>
      <c r="P41" s="527"/>
      <c r="Q41" s="527"/>
    </row>
    <row r="42" spans="1:17" s="208" customFormat="1" ht="12.75" customHeight="1">
      <c r="A42" s="190"/>
      <c r="B42" s="1059"/>
      <c r="C42" s="1059"/>
      <c r="D42" s="1059"/>
      <c r="E42" s="1059"/>
      <c r="F42" s="1059"/>
      <c r="G42" s="1059"/>
      <c r="H42" s="1059"/>
      <c r="I42" s="1059"/>
      <c r="J42" s="1059"/>
      <c r="K42" s="1059"/>
      <c r="L42" s="1059"/>
      <c r="M42" s="1059"/>
      <c r="N42" s="1059"/>
      <c r="O42" s="1059"/>
      <c r="P42" s="527"/>
      <c r="Q42" s="527"/>
    </row>
    <row r="43" spans="1:17" s="208" customFormat="1" ht="12.75" customHeight="1">
      <c r="A43" s="190"/>
      <c r="B43" s="1059" t="s">
        <v>1108</v>
      </c>
      <c r="C43" s="1059"/>
      <c r="D43" s="1059"/>
      <c r="E43" s="1059"/>
      <c r="F43" s="1059"/>
      <c r="G43" s="1059"/>
      <c r="H43" s="1059"/>
      <c r="I43" s="1059"/>
      <c r="J43" s="1059"/>
      <c r="K43" s="1059"/>
      <c r="L43" s="1059"/>
      <c r="M43" s="1059"/>
      <c r="N43" s="1059"/>
      <c r="O43" s="1059"/>
      <c r="P43" s="527"/>
      <c r="Q43" s="527"/>
    </row>
    <row r="44" spans="1:17" s="214" customFormat="1" ht="7">
      <c r="A44" s="417"/>
      <c r="B44" s="541"/>
      <c r="C44" s="541"/>
      <c r="D44" s="541"/>
      <c r="E44" s="541"/>
      <c r="F44" s="541"/>
      <c r="G44" s="541"/>
      <c r="H44" s="541"/>
      <c r="I44" s="541"/>
      <c r="J44" s="541"/>
      <c r="K44" s="541"/>
      <c r="L44" s="541"/>
      <c r="M44" s="541"/>
      <c r="N44" s="541"/>
      <c r="O44" s="541"/>
      <c r="P44" s="533"/>
      <c r="Q44" s="533"/>
    </row>
    <row r="45" spans="1:17" s="214" customFormat="1" ht="12.75" customHeight="1">
      <c r="A45" s="417"/>
      <c r="B45" s="1059" t="s">
        <v>1721</v>
      </c>
      <c r="C45" s="1059"/>
      <c r="D45" s="1059"/>
      <c r="E45" s="1059"/>
      <c r="F45" s="1059"/>
      <c r="G45" s="1059"/>
      <c r="H45" s="1059"/>
      <c r="I45" s="1059"/>
      <c r="J45" s="1059"/>
      <c r="K45" s="1059"/>
      <c r="L45" s="1059"/>
      <c r="M45" s="1059"/>
      <c r="N45" s="1059"/>
      <c r="O45" s="1059"/>
      <c r="P45" s="527"/>
      <c r="Q45" s="527"/>
    </row>
    <row r="46" spans="1:17" s="214" customFormat="1" ht="12.75" customHeight="1">
      <c r="A46" s="417"/>
      <c r="B46" s="1256" t="s">
        <v>1156</v>
      </c>
      <c r="C46" s="1256"/>
      <c r="D46" s="1256"/>
      <c r="E46" s="1256"/>
      <c r="F46" s="1256"/>
      <c r="G46" s="1256"/>
      <c r="H46" s="1256"/>
      <c r="I46" s="1256"/>
      <c r="J46" s="1256"/>
      <c r="K46" s="1256"/>
      <c r="L46" s="1256"/>
      <c r="M46" s="1256"/>
      <c r="N46" s="1256"/>
      <c r="O46" s="1256"/>
      <c r="P46" s="529"/>
      <c r="Q46" s="529"/>
    </row>
    <row r="47" spans="1:17" s="214" customFormat="1" ht="12.75" customHeight="1">
      <c r="A47" s="417"/>
      <c r="B47" s="1059" t="s">
        <v>1094</v>
      </c>
      <c r="C47" s="1059"/>
      <c r="D47" s="1059"/>
      <c r="E47" s="1059"/>
      <c r="F47" s="1059"/>
      <c r="G47" s="1059"/>
      <c r="H47" s="1059"/>
      <c r="I47" s="1059"/>
      <c r="J47" s="1059"/>
      <c r="K47" s="1059"/>
      <c r="L47" s="1059"/>
      <c r="M47" s="1059"/>
      <c r="N47" s="1059"/>
      <c r="O47" s="1059"/>
      <c r="P47" s="527"/>
      <c r="Q47" s="527"/>
    </row>
    <row r="48" spans="1:17" s="214" customFormat="1" ht="12.75" customHeight="1">
      <c r="A48" s="417"/>
      <c r="B48" s="1256" t="s">
        <v>1093</v>
      </c>
      <c r="C48" s="1256"/>
      <c r="D48" s="1256"/>
      <c r="E48" s="1256"/>
      <c r="F48" s="1256"/>
      <c r="G48" s="1256"/>
      <c r="H48" s="1256"/>
      <c r="I48" s="1256"/>
      <c r="J48" s="1256"/>
      <c r="K48" s="1256"/>
      <c r="L48" s="1256"/>
      <c r="M48" s="1256"/>
      <c r="N48" s="1256"/>
      <c r="O48" s="1256"/>
      <c r="P48" s="529"/>
      <c r="Q48" s="529"/>
    </row>
    <row r="49" spans="1:26" s="214" customFormat="1" ht="9" customHeight="1">
      <c r="A49" s="417"/>
      <c r="B49" s="527"/>
      <c r="C49" s="527"/>
      <c r="D49" s="527"/>
      <c r="E49" s="527"/>
      <c r="F49" s="527"/>
      <c r="G49" s="527"/>
      <c r="H49" s="527"/>
      <c r="I49" s="527"/>
      <c r="J49" s="527"/>
      <c r="K49" s="527"/>
      <c r="L49" s="527"/>
      <c r="M49" s="527"/>
      <c r="N49" s="527"/>
      <c r="O49" s="527"/>
      <c r="P49" s="527"/>
      <c r="Q49" s="527"/>
    </row>
    <row r="50" spans="1:26" s="33" customFormat="1">
      <c r="B50" s="351" t="s">
        <v>848</v>
      </c>
      <c r="C50" s="143"/>
      <c r="D50" s="143"/>
      <c r="E50" s="143"/>
      <c r="F50" s="143"/>
      <c r="G50" s="143"/>
      <c r="H50" s="143"/>
      <c r="I50" s="143"/>
      <c r="J50" s="143"/>
      <c r="K50" s="143"/>
      <c r="L50" s="143"/>
      <c r="M50" s="143"/>
      <c r="N50" s="143"/>
      <c r="O50" s="143"/>
    </row>
    <row r="51" spans="1:26" s="33" customFormat="1">
      <c r="B51" s="1237" t="s">
        <v>1416</v>
      </c>
      <c r="C51" s="1237"/>
      <c r="D51" s="1237"/>
      <c r="E51" s="1237"/>
      <c r="F51" s="1237"/>
      <c r="G51" s="1237"/>
      <c r="H51" s="1237"/>
      <c r="I51" s="1237"/>
      <c r="J51" s="1237"/>
      <c r="K51" s="1237"/>
      <c r="L51" s="1237"/>
      <c r="M51" s="1237"/>
      <c r="N51" s="1237"/>
      <c r="O51" s="1237"/>
    </row>
    <row r="52" spans="1:26" s="33" customFormat="1">
      <c r="B52" s="1249" t="s">
        <v>849</v>
      </c>
      <c r="C52" s="1249"/>
      <c r="D52" s="1249"/>
      <c r="E52" s="1249"/>
      <c r="F52" s="1249"/>
      <c r="G52" s="1249"/>
      <c r="H52" s="1249"/>
      <c r="I52" s="1249"/>
      <c r="J52" s="1249"/>
      <c r="K52" s="1249"/>
      <c r="L52" s="1249"/>
      <c r="M52" s="1249"/>
      <c r="N52" s="1249"/>
      <c r="O52" s="1249"/>
    </row>
    <row r="53" spans="1:26" s="33" customFormat="1" ht="12.75" customHeight="1">
      <c r="B53" s="1127" t="s">
        <v>471</v>
      </c>
      <c r="C53" s="1127"/>
      <c r="D53" s="1127"/>
      <c r="E53" s="1127"/>
      <c r="F53" s="1127"/>
      <c r="G53" s="1127"/>
      <c r="H53" s="1127"/>
      <c r="I53" s="1127"/>
      <c r="J53" s="1127"/>
      <c r="K53" s="1127"/>
      <c r="L53" s="1127"/>
      <c r="M53" s="1127"/>
      <c r="N53" s="1127"/>
      <c r="O53" s="1127"/>
    </row>
    <row r="54" spans="1:26" s="33" customFormat="1" ht="12.75" customHeight="1">
      <c r="B54" s="1127"/>
      <c r="C54" s="1127"/>
      <c r="D54" s="1127"/>
      <c r="E54" s="1127"/>
      <c r="F54" s="1127"/>
      <c r="G54" s="1127"/>
      <c r="H54" s="1127"/>
      <c r="I54" s="1127"/>
      <c r="J54" s="1127"/>
      <c r="K54" s="1127"/>
      <c r="L54" s="1127"/>
      <c r="M54" s="1127"/>
      <c r="N54" s="1127"/>
      <c r="O54" s="1127"/>
    </row>
    <row r="55" spans="1:26" s="33" customFormat="1">
      <c r="B55" s="1249" t="s">
        <v>472</v>
      </c>
      <c r="C55" s="1249"/>
      <c r="D55" s="1249"/>
      <c r="E55" s="1249"/>
      <c r="F55" s="1249"/>
      <c r="G55" s="1249"/>
      <c r="H55" s="1249"/>
      <c r="I55" s="1249"/>
      <c r="J55" s="1249"/>
      <c r="K55" s="1249"/>
      <c r="L55" s="1249"/>
      <c r="M55" s="1249"/>
      <c r="N55" s="1249"/>
      <c r="O55" s="1249"/>
    </row>
    <row r="56" spans="1:26" s="33" customFormat="1">
      <c r="B56" s="350"/>
      <c r="C56" s="143"/>
      <c r="D56" s="143"/>
      <c r="E56" s="143"/>
      <c r="F56" s="143"/>
      <c r="G56" s="143"/>
      <c r="H56" s="143"/>
      <c r="I56" s="143"/>
      <c r="J56" s="143"/>
      <c r="K56" s="143"/>
      <c r="L56" s="143"/>
      <c r="M56" s="143"/>
      <c r="N56" s="143"/>
      <c r="O56" s="143"/>
    </row>
    <row r="57" spans="1:26" s="33" customFormat="1" ht="12.75" customHeight="1">
      <c r="B57" s="1090" t="s">
        <v>499</v>
      </c>
      <c r="C57" s="1090"/>
      <c r="D57" s="1090"/>
      <c r="E57" s="1090"/>
      <c r="F57" s="143"/>
      <c r="G57" s="143"/>
      <c r="H57" s="143"/>
      <c r="I57" s="143"/>
      <c r="J57" s="143"/>
      <c r="K57" s="143"/>
      <c r="L57" s="143"/>
      <c r="M57" s="143"/>
      <c r="N57" s="143"/>
      <c r="O57" s="143"/>
    </row>
    <row r="58" spans="1:26" s="214" customFormat="1" ht="7">
      <c r="B58" s="541"/>
      <c r="C58" s="541"/>
      <c r="D58" s="541"/>
      <c r="E58" s="541"/>
      <c r="F58" s="541"/>
      <c r="G58" s="541"/>
      <c r="H58" s="541"/>
      <c r="I58" s="541"/>
      <c r="J58" s="541"/>
      <c r="K58" s="541"/>
      <c r="L58" s="541"/>
      <c r="M58" s="541"/>
      <c r="N58" s="541"/>
      <c r="O58" s="541"/>
    </row>
    <row r="59" spans="1:26" s="33" customFormat="1" ht="12.75" customHeight="1">
      <c r="B59" s="1073" t="s">
        <v>1168</v>
      </c>
      <c r="C59" s="1073"/>
      <c r="D59" s="1073"/>
      <c r="E59" s="1073"/>
      <c r="F59" s="1073"/>
      <c r="G59" s="1073"/>
      <c r="H59" s="1073"/>
      <c r="I59" s="1073"/>
      <c r="J59" s="1073"/>
      <c r="K59" s="1073"/>
      <c r="L59" s="1073"/>
      <c r="M59" s="1073"/>
      <c r="N59" s="1073"/>
      <c r="O59" s="1073"/>
    </row>
    <row r="60" spans="1:26" s="33" customFormat="1" ht="12.75" customHeight="1">
      <c r="B60" s="1073"/>
      <c r="C60" s="1073"/>
      <c r="D60" s="1073"/>
      <c r="E60" s="1073"/>
      <c r="F60" s="1073"/>
      <c r="G60" s="1073"/>
      <c r="H60" s="1073"/>
      <c r="I60" s="1073"/>
      <c r="J60" s="1073"/>
      <c r="K60" s="1073"/>
      <c r="L60" s="1073"/>
      <c r="M60" s="1073"/>
      <c r="N60" s="1073"/>
      <c r="O60" s="1073"/>
    </row>
    <row r="61" spans="1:26" s="33" customFormat="1" ht="9">
      <c r="G61" s="34"/>
    </row>
    <row r="62" spans="1:26">
      <c r="A62" s="190" t="s">
        <v>295</v>
      </c>
      <c r="B62" s="32"/>
      <c r="G62" s="10"/>
      <c r="H62" s="10"/>
      <c r="I62" s="10"/>
      <c r="J62" s="1241" t="s">
        <v>987</v>
      </c>
      <c r="K62" s="1241"/>
      <c r="L62" s="1241"/>
      <c r="M62" s="1241"/>
      <c r="O62" s="485" t="s">
        <v>749</v>
      </c>
      <c r="Q62" s="486" t="s">
        <v>750</v>
      </c>
      <c r="S62" s="1241" t="s">
        <v>987</v>
      </c>
      <c r="T62" s="1241"/>
      <c r="U62" s="1241"/>
      <c r="V62" s="1241"/>
      <c r="X62" s="485" t="s">
        <v>749</v>
      </c>
      <c r="Z62" s="486" t="s">
        <v>750</v>
      </c>
    </row>
    <row r="63" spans="1:26" s="63" customFormat="1" ht="24">
      <c r="A63" s="497" t="e">
        <f>#REF!</f>
        <v>#REF!</v>
      </c>
      <c r="B63" s="498"/>
      <c r="C63" s="1250" t="s">
        <v>223</v>
      </c>
      <c r="D63" s="1251"/>
      <c r="E63" s="1251"/>
      <c r="F63" s="1251"/>
      <c r="G63" s="499"/>
      <c r="H63" s="499"/>
      <c r="I63" s="499"/>
      <c r="J63" s="500" t="s">
        <v>844</v>
      </c>
      <c r="K63" s="500" t="s">
        <v>846</v>
      </c>
      <c r="L63" s="500" t="s">
        <v>847</v>
      </c>
      <c r="M63" s="494" t="s">
        <v>764</v>
      </c>
      <c r="O63" s="494" t="s">
        <v>762</v>
      </c>
      <c r="Q63" s="494" t="s">
        <v>763</v>
      </c>
      <c r="S63" s="500" t="s">
        <v>844</v>
      </c>
      <c r="T63" s="500" t="s">
        <v>846</v>
      </c>
      <c r="U63" s="500" t="s">
        <v>847</v>
      </c>
      <c r="V63" s="494" t="s">
        <v>764</v>
      </c>
      <c r="X63" s="494" t="s">
        <v>762</v>
      </c>
      <c r="Z63" s="494" t="s">
        <v>763</v>
      </c>
    </row>
    <row r="64" spans="1:26" ht="27" customHeight="1">
      <c r="A64" s="25"/>
      <c r="C64" s="1252" t="s">
        <v>1258</v>
      </c>
      <c r="D64" s="1253"/>
      <c r="E64" s="95" t="s">
        <v>267</v>
      </c>
      <c r="F64" s="95" t="s">
        <v>201</v>
      </c>
      <c r="G64" s="514"/>
      <c r="H64" s="515"/>
      <c r="I64" s="149" t="s">
        <v>202</v>
      </c>
      <c r="J64" s="95" t="s">
        <v>203</v>
      </c>
      <c r="K64" s="122" t="s">
        <v>899</v>
      </c>
      <c r="L64" s="122" t="s">
        <v>899</v>
      </c>
      <c r="M64" s="122" t="s">
        <v>899</v>
      </c>
      <c r="O64" s="122" t="s">
        <v>899</v>
      </c>
      <c r="Q64" s="122" t="s">
        <v>899</v>
      </c>
      <c r="S64" s="95" t="s">
        <v>204</v>
      </c>
      <c r="T64" s="122" t="s">
        <v>772</v>
      </c>
      <c r="U64" s="122" t="s">
        <v>772</v>
      </c>
      <c r="V64" s="122" t="s">
        <v>772</v>
      </c>
      <c r="X64" s="122" t="s">
        <v>772</v>
      </c>
      <c r="Z64" s="122" t="s">
        <v>772</v>
      </c>
    </row>
    <row r="65" spans="1:26" s="534" customFormat="1">
      <c r="A65" s="25"/>
      <c r="B65" s="9"/>
      <c r="C65" s="747" t="s">
        <v>1412</v>
      </c>
      <c r="D65" s="945"/>
      <c r="E65" s="5"/>
      <c r="F65" s="22" t="s">
        <v>219</v>
      </c>
      <c r="G65" s="502"/>
      <c r="H65" s="503"/>
      <c r="I65" s="26" t="s">
        <v>202</v>
      </c>
      <c r="J65" s="37">
        <f>'Annex 6 Passenger Transport'!H51</f>
        <v>2.2332000000000001</v>
      </c>
      <c r="K65" s="162">
        <f>'Annex 6 Passenger Transport'!I51</f>
        <v>3.3E-3</v>
      </c>
      <c r="L65" s="162">
        <f>'Annex 6 Passenger Transport'!J51</f>
        <v>5.7999999999999996E-3</v>
      </c>
      <c r="M65" s="162">
        <f>'Annex 6 Passenger Transport'!K51</f>
        <v>2.2423000000000002</v>
      </c>
      <c r="O65" s="162">
        <f>'Annex 6 Passenger Transport'!M51</f>
        <v>0.47499999999999998</v>
      </c>
      <c r="Q65" s="37">
        <f>'Annex 6 Passenger Transport'!O51</f>
        <v>2.7173000000000003</v>
      </c>
      <c r="S65" s="154" t="str">
        <f t="shared" ref="S65:S70" si="0">IF(ISBLANK(E65),"",E65*J65)</f>
        <v/>
      </c>
      <c r="T65" s="154" t="str">
        <f>IF(ISBLANK($E65),"",$E65*K65)</f>
        <v/>
      </c>
      <c r="U65" s="154" t="str">
        <f>IF(ISBLANK($E65),"",$E65*L65)</f>
        <v/>
      </c>
      <c r="V65" s="154" t="str">
        <f>IF(ISBLANK($E65),"",$E65*M65)</f>
        <v/>
      </c>
      <c r="X65" s="154" t="str">
        <f t="shared" ref="X65:X70" si="1">IF(ISBLANK($E65),"",$E65*O65)</f>
        <v/>
      </c>
      <c r="Z65" s="154" t="str">
        <f t="shared" ref="Z65:Z70" si="2">IF(ISBLANK($E65),"",$E65*Q65)</f>
        <v/>
      </c>
    </row>
    <row r="66" spans="1:26">
      <c r="A66" s="25"/>
      <c r="C66" s="1213" t="s">
        <v>1246</v>
      </c>
      <c r="D66" s="1214"/>
      <c r="E66" s="5"/>
      <c r="F66" s="22" t="s">
        <v>219</v>
      </c>
      <c r="G66" s="502"/>
      <c r="H66" s="503"/>
      <c r="I66" s="26" t="s">
        <v>202</v>
      </c>
      <c r="J66" s="37">
        <f>'Annex 6 Passenger Transport'!H52</f>
        <v>2.3050999999999999</v>
      </c>
      <c r="K66" s="162">
        <f>'Annex 6 Passenger Transport'!I52</f>
        <v>3.3E-3</v>
      </c>
      <c r="L66" s="162">
        <f>'Annex 6 Passenger Transport'!J52</f>
        <v>5.8999999999999999E-3</v>
      </c>
      <c r="M66" s="162">
        <f>'Annex 6 Passenger Transport'!K52</f>
        <v>2.3144</v>
      </c>
      <c r="O66" s="162">
        <f>'Annex 6 Passenger Transport'!M52</f>
        <v>0.46379999999999999</v>
      </c>
      <c r="Q66" s="37">
        <f>'Annex 6 Passenger Transport'!O52</f>
        <v>2.7782</v>
      </c>
      <c r="S66" s="154" t="str">
        <f t="shared" si="0"/>
        <v/>
      </c>
      <c r="T66" s="154" t="str">
        <f t="shared" ref="T66:V70" si="3">IF(ISBLANK($E66),"",$E66*K66)</f>
        <v/>
      </c>
      <c r="U66" s="154" t="str">
        <f t="shared" si="3"/>
        <v/>
      </c>
      <c r="V66" s="154" t="str">
        <f t="shared" si="3"/>
        <v/>
      </c>
      <c r="X66" s="154" t="str">
        <f t="shared" si="1"/>
        <v/>
      </c>
      <c r="Z66" s="154" t="str">
        <f t="shared" si="2"/>
        <v/>
      </c>
    </row>
    <row r="67" spans="1:26" s="534" customFormat="1">
      <c r="A67" s="25"/>
      <c r="B67" s="9"/>
      <c r="C67" s="745" t="s">
        <v>1413</v>
      </c>
      <c r="D67" s="945"/>
      <c r="E67" s="5"/>
      <c r="F67" s="22" t="s">
        <v>219</v>
      </c>
      <c r="G67" s="502"/>
      <c r="H67" s="503"/>
      <c r="I67" s="26" t="s">
        <v>202</v>
      </c>
      <c r="J67" s="37">
        <f>'Annex 6 Passenger Transport'!H53</f>
        <v>2.5636000000000001</v>
      </c>
      <c r="K67" s="162">
        <f>'Annex 6 Passenger Transport'!I53</f>
        <v>8.9999999999999998E-4</v>
      </c>
      <c r="L67" s="162">
        <f>'Annex 6 Passenger Transport'!J53</f>
        <v>1.9E-2</v>
      </c>
      <c r="M67" s="162">
        <f>'Annex 6 Passenger Transport'!K53</f>
        <v>2.5834999999999999</v>
      </c>
      <c r="O67" s="162">
        <f>'Annex 6 Passenger Transport'!M53</f>
        <v>0.5837</v>
      </c>
      <c r="Q67" s="37">
        <f>'Annex 6 Passenger Transport'!O53</f>
        <v>3.1671999999999998</v>
      </c>
      <c r="S67" s="154" t="str">
        <f t="shared" si="0"/>
        <v/>
      </c>
      <c r="T67" s="154" t="str">
        <f>IF(ISBLANK($E67),"",$E67*K67)</f>
        <v/>
      </c>
      <c r="U67" s="154" t="str">
        <f>IF(ISBLANK($E67),"",$E67*L67)</f>
        <v/>
      </c>
      <c r="V67" s="154" t="str">
        <f>IF(ISBLANK($E67),"",$E67*M67)</f>
        <v/>
      </c>
      <c r="X67" s="154" t="str">
        <f t="shared" si="1"/>
        <v/>
      </c>
      <c r="Z67" s="154" t="str">
        <f t="shared" si="2"/>
        <v/>
      </c>
    </row>
    <row r="68" spans="1:26">
      <c r="A68" s="25"/>
      <c r="C68" s="1213" t="s">
        <v>1247</v>
      </c>
      <c r="D68" s="1214"/>
      <c r="E68" s="5"/>
      <c r="F68" s="22" t="s">
        <v>219</v>
      </c>
      <c r="G68" s="502"/>
      <c r="H68" s="503"/>
      <c r="I68" s="26" t="s">
        <v>202</v>
      </c>
      <c r="J68" s="37">
        <f>'Annex 6 Passenger Transport'!H54</f>
        <v>2.6568999999999998</v>
      </c>
      <c r="K68" s="162">
        <f>'Annex 6 Passenger Transport'!I54</f>
        <v>8.9999999999999998E-4</v>
      </c>
      <c r="L68" s="162">
        <f>'Annex 6 Passenger Transport'!J54</f>
        <v>1.9099999999999999E-2</v>
      </c>
      <c r="M68" s="162">
        <f>'Annex 6 Passenger Transport'!K54</f>
        <v>2.6768999999999998</v>
      </c>
      <c r="O68" s="162">
        <f>'Annex 6 Passenger Transport'!M54</f>
        <v>0.56440000000000001</v>
      </c>
      <c r="Q68" s="37">
        <f>'Annex 6 Passenger Transport'!O54</f>
        <v>3.2412999999999998</v>
      </c>
      <c r="S68" s="154" t="str">
        <f t="shared" si="0"/>
        <v/>
      </c>
      <c r="T68" s="154" t="str">
        <f t="shared" si="3"/>
        <v/>
      </c>
      <c r="U68" s="154" t="str">
        <f t="shared" si="3"/>
        <v/>
      </c>
      <c r="V68" s="154" t="str">
        <f t="shared" si="3"/>
        <v/>
      </c>
      <c r="X68" s="154" t="str">
        <f t="shared" si="1"/>
        <v/>
      </c>
      <c r="Z68" s="154" t="str">
        <f t="shared" si="2"/>
        <v/>
      </c>
    </row>
    <row r="69" spans="1:26">
      <c r="A69" s="25"/>
      <c r="C69" s="1254" t="s">
        <v>546</v>
      </c>
      <c r="D69" s="1255"/>
      <c r="E69" s="5"/>
      <c r="F69" s="22" t="s">
        <v>269</v>
      </c>
      <c r="G69" s="502"/>
      <c r="H69" s="503"/>
      <c r="I69" s="26" t="s">
        <v>202</v>
      </c>
      <c r="J69" s="37">
        <f>'Annex 6 Passenger Transport'!H55</f>
        <v>2.7188346030560244</v>
      </c>
      <c r="K69" s="162">
        <f>'Annex 6 Passenger Transport'!I55</f>
        <v>3.9716785306775229E-3</v>
      </c>
      <c r="L69" s="162">
        <f>'Annex 6 Passenger Transport'!J55</f>
        <v>1.6180912532389909E-3</v>
      </c>
      <c r="M69" s="162">
        <f>'Annex 6 Passenger Transport'!K55</f>
        <v>2.7244243728399407</v>
      </c>
      <c r="O69" s="162">
        <f>'Annex 6 Passenger Transport'!M55</f>
        <v>0.4224</v>
      </c>
      <c r="Q69" s="37">
        <f>'Annex 6 Passenger Transport'!O55</f>
        <v>3.1468243728399408</v>
      </c>
      <c r="S69" s="154" t="str">
        <f t="shared" si="0"/>
        <v/>
      </c>
      <c r="T69" s="154" t="str">
        <f t="shared" si="3"/>
        <v/>
      </c>
      <c r="U69" s="154" t="str">
        <f t="shared" si="3"/>
        <v/>
      </c>
      <c r="V69" s="154" t="str">
        <f t="shared" si="3"/>
        <v/>
      </c>
      <c r="X69" s="154" t="str">
        <f t="shared" si="1"/>
        <v/>
      </c>
      <c r="Z69" s="154" t="str">
        <f t="shared" si="2"/>
        <v/>
      </c>
    </row>
    <row r="70" spans="1:26">
      <c r="A70" s="25"/>
      <c r="C70" s="1254" t="s">
        <v>547</v>
      </c>
      <c r="D70" s="1255"/>
      <c r="E70" s="5"/>
      <c r="F70" s="22" t="s">
        <v>219</v>
      </c>
      <c r="G70" s="502"/>
      <c r="H70" s="503"/>
      <c r="I70" s="26" t="s">
        <v>202</v>
      </c>
      <c r="J70" s="37">
        <f>'Annex 6 Passenger Transport'!H56</f>
        <v>1.5301</v>
      </c>
      <c r="K70" s="162">
        <f>'Annex 6 Passenger Transport'!I56</f>
        <v>6.9999999999999999E-4</v>
      </c>
      <c r="L70" s="162">
        <f>'Annex 6 Passenger Transport'!J56</f>
        <v>1.8E-3</v>
      </c>
      <c r="M70" s="162">
        <f>'Annex 6 Passenger Transport'!K56</f>
        <v>1.5326</v>
      </c>
      <c r="O70" s="162">
        <f>'Annex 6 Passenger Transport'!M56</f>
        <v>0.1918</v>
      </c>
      <c r="Q70" s="37">
        <f>'Annex 6 Passenger Transport'!O56</f>
        <v>1.7243999999999999</v>
      </c>
      <c r="S70" s="154" t="str">
        <f t="shared" si="0"/>
        <v/>
      </c>
      <c r="T70" s="154" t="str">
        <f t="shared" si="3"/>
        <v/>
      </c>
      <c r="U70" s="154" t="str">
        <f t="shared" si="3"/>
        <v/>
      </c>
      <c r="V70" s="154" t="str">
        <f t="shared" si="3"/>
        <v/>
      </c>
      <c r="X70" s="154" t="str">
        <f t="shared" si="1"/>
        <v/>
      </c>
      <c r="Z70" s="154" t="str">
        <f t="shared" si="2"/>
        <v/>
      </c>
    </row>
    <row r="71" spans="1:26">
      <c r="A71" s="25"/>
      <c r="C71" s="1259" t="s">
        <v>222</v>
      </c>
      <c r="D71" s="1260"/>
      <c r="E71" s="97"/>
      <c r="F71" s="97"/>
      <c r="G71" s="516"/>
      <c r="H71" s="517"/>
      <c r="I71" s="98"/>
      <c r="J71" s="97"/>
      <c r="K71" s="97"/>
      <c r="L71" s="97"/>
      <c r="M71" s="97"/>
      <c r="O71" s="97"/>
      <c r="Q71" s="97"/>
      <c r="S71" s="156">
        <f>SUM(S65:S70)</f>
        <v>0</v>
      </c>
      <c r="T71" s="156">
        <f>SUM(T65:T70)</f>
        <v>0</v>
      </c>
      <c r="U71" s="156">
        <f>SUM(U65:U70)</f>
        <v>0</v>
      </c>
      <c r="V71" s="156">
        <f>SUM(V65:V70)</f>
        <v>0</v>
      </c>
      <c r="X71" s="156">
        <f>SUM(X65:X70)</f>
        <v>0</v>
      </c>
      <c r="Z71" s="156">
        <f>SUM(Z65:Z70)</f>
        <v>0</v>
      </c>
    </row>
    <row r="72" spans="1:26" s="44" customFormat="1">
      <c r="A72" s="25"/>
      <c r="G72" s="54"/>
    </row>
    <row r="73" spans="1:26" ht="12.75" customHeight="1">
      <c r="A73" s="58" t="s">
        <v>812</v>
      </c>
      <c r="B73" s="1098" t="s">
        <v>1414</v>
      </c>
      <c r="C73" s="1098"/>
      <c r="D73" s="1098"/>
      <c r="E73" s="1098"/>
      <c r="F73" s="1098"/>
      <c r="G73" s="1098"/>
      <c r="H73" s="1098"/>
      <c r="I73" s="1098"/>
      <c r="J73" s="1098"/>
      <c r="K73" s="1098"/>
      <c r="L73" s="1098"/>
      <c r="M73" s="1098"/>
      <c r="N73" s="1098"/>
      <c r="O73" s="1098"/>
    </row>
    <row r="74" spans="1:26">
      <c r="A74" s="25"/>
      <c r="B74" s="1073" t="s">
        <v>1415</v>
      </c>
      <c r="C74" s="1073"/>
      <c r="D74" s="1073"/>
      <c r="E74" s="1073"/>
      <c r="F74" s="1073"/>
      <c r="G74" s="1073"/>
      <c r="H74" s="1073"/>
      <c r="I74" s="1073"/>
      <c r="J74" s="1073"/>
      <c r="K74" s="1073"/>
      <c r="L74" s="1073"/>
      <c r="M74" s="1073"/>
      <c r="N74" s="1073"/>
      <c r="O74" s="1073"/>
    </row>
    <row r="75" spans="1:26">
      <c r="A75" s="25"/>
      <c r="B75" s="735" t="s">
        <v>270</v>
      </c>
      <c r="C75" s="951"/>
      <c r="D75" s="951"/>
      <c r="E75" s="951"/>
      <c r="F75" s="951"/>
      <c r="G75" s="951"/>
      <c r="H75" s="951"/>
      <c r="I75" s="951"/>
      <c r="J75" s="951"/>
      <c r="K75" s="956"/>
      <c r="L75" s="956"/>
      <c r="M75" s="956"/>
      <c r="N75" s="956"/>
      <c r="O75" s="956"/>
    </row>
    <row r="76" spans="1:26">
      <c r="A76" s="56" t="s">
        <v>266</v>
      </c>
      <c r="B76" s="733" t="s">
        <v>324</v>
      </c>
      <c r="C76" s="1002"/>
      <c r="D76" s="1002"/>
      <c r="E76" s="1002"/>
      <c r="F76" s="1002"/>
      <c r="G76" s="1002"/>
      <c r="H76" s="1002"/>
      <c r="I76" s="1002"/>
      <c r="J76" s="1002"/>
      <c r="K76" s="956"/>
      <c r="L76" s="956"/>
      <c r="M76" s="956"/>
      <c r="N76" s="956"/>
      <c r="O76" s="956"/>
    </row>
    <row r="77" spans="1:26" s="534" customFormat="1" ht="12.75" customHeight="1">
      <c r="A77" s="735"/>
      <c r="B77" s="1210" t="s">
        <v>1417</v>
      </c>
      <c r="C77" s="1210"/>
      <c r="D77" s="1210"/>
      <c r="E77" s="1210"/>
      <c r="F77" s="1210"/>
      <c r="G77" s="1210"/>
      <c r="H77" s="1210"/>
      <c r="I77" s="1210"/>
      <c r="J77" s="1210"/>
      <c r="K77" s="1210"/>
      <c r="L77" s="1210"/>
      <c r="M77" s="1210"/>
      <c r="N77" s="1210"/>
      <c r="O77" s="1210"/>
    </row>
    <row r="78" spans="1:26" s="534" customFormat="1">
      <c r="A78" s="735"/>
      <c r="B78" s="1210"/>
      <c r="C78" s="1210"/>
      <c r="D78" s="1210"/>
      <c r="E78" s="1210"/>
      <c r="F78" s="1210"/>
      <c r="G78" s="1210"/>
      <c r="H78" s="1210"/>
      <c r="I78" s="1210"/>
      <c r="J78" s="1210"/>
      <c r="K78" s="1210"/>
      <c r="L78" s="1210"/>
      <c r="M78" s="1210"/>
      <c r="N78" s="1210"/>
      <c r="O78" s="1210"/>
    </row>
    <row r="79" spans="1:26" s="589" customFormat="1" ht="12.75" customHeight="1">
      <c r="A79" s="638"/>
      <c r="B79" s="1210" t="s">
        <v>1638</v>
      </c>
      <c r="C79" s="1210"/>
      <c r="D79" s="1210"/>
      <c r="E79" s="1210"/>
      <c r="F79" s="1210"/>
      <c r="G79" s="1210"/>
      <c r="H79" s="1210"/>
      <c r="I79" s="1210"/>
      <c r="J79" s="1210"/>
      <c r="K79" s="1210"/>
      <c r="L79" s="1210"/>
      <c r="M79" s="1210"/>
      <c r="N79" s="1210"/>
      <c r="O79" s="1210"/>
    </row>
    <row r="80" spans="1:26" s="589" customFormat="1">
      <c r="A80" s="638"/>
      <c r="B80" s="1210"/>
      <c r="C80" s="1210"/>
      <c r="D80" s="1210"/>
      <c r="E80" s="1210"/>
      <c r="F80" s="1210"/>
      <c r="G80" s="1210"/>
      <c r="H80" s="1210"/>
      <c r="I80" s="1210"/>
      <c r="J80" s="1210"/>
      <c r="K80" s="1210"/>
      <c r="L80" s="1210"/>
      <c r="M80" s="1210"/>
      <c r="N80" s="1210"/>
      <c r="O80" s="1210"/>
    </row>
    <row r="81" spans="1:26" s="589" customFormat="1">
      <c r="A81" s="638"/>
      <c r="B81" s="1210"/>
      <c r="C81" s="1210"/>
      <c r="D81" s="1210"/>
      <c r="E81" s="1210"/>
      <c r="F81" s="1210"/>
      <c r="G81" s="1210"/>
      <c r="H81" s="1210"/>
      <c r="I81" s="1210"/>
      <c r="J81" s="1210"/>
      <c r="K81" s="1210"/>
      <c r="L81" s="1210"/>
      <c r="M81" s="1210"/>
      <c r="N81" s="1210"/>
      <c r="O81" s="1210"/>
    </row>
    <row r="82" spans="1:26" s="589" customFormat="1">
      <c r="A82" s="638"/>
      <c r="B82" s="1210"/>
      <c r="C82" s="1210"/>
      <c r="D82" s="1210"/>
      <c r="E82" s="1210"/>
      <c r="F82" s="1210"/>
      <c r="G82" s="1210"/>
      <c r="H82" s="1210"/>
      <c r="I82" s="1210"/>
      <c r="J82" s="1210"/>
      <c r="K82" s="1210"/>
      <c r="L82" s="1210"/>
      <c r="M82" s="1210"/>
      <c r="N82" s="1210"/>
      <c r="O82" s="1210"/>
    </row>
    <row r="83" spans="1:26" s="589" customFormat="1">
      <c r="A83" s="638"/>
      <c r="B83" s="1210"/>
      <c r="C83" s="1210"/>
      <c r="D83" s="1210"/>
      <c r="E83" s="1210"/>
      <c r="F83" s="1210"/>
      <c r="G83" s="1210"/>
      <c r="H83" s="1210"/>
      <c r="I83" s="1210"/>
      <c r="J83" s="1210"/>
      <c r="K83" s="1210"/>
      <c r="L83" s="1210"/>
      <c r="M83" s="1210"/>
      <c r="N83" s="1210"/>
      <c r="O83" s="1210"/>
    </row>
    <row r="84" spans="1:26" s="589" customFormat="1">
      <c r="A84" s="638"/>
      <c r="B84" s="1210"/>
      <c r="C84" s="1210"/>
      <c r="D84" s="1210"/>
      <c r="E84" s="1210"/>
      <c r="F84" s="1210"/>
      <c r="G84" s="1210"/>
      <c r="H84" s="1210"/>
      <c r="I84" s="1210"/>
      <c r="J84" s="1210"/>
      <c r="K84" s="1210"/>
      <c r="L84" s="1210"/>
      <c r="M84" s="1210"/>
      <c r="N84" s="1210"/>
      <c r="O84" s="1210"/>
    </row>
    <row r="85" spans="1:26" s="589" customFormat="1">
      <c r="A85" s="638"/>
      <c r="B85" s="1210"/>
      <c r="C85" s="1210"/>
      <c r="D85" s="1210"/>
      <c r="E85" s="1210"/>
      <c r="F85" s="1210"/>
      <c r="G85" s="1210"/>
      <c r="H85" s="1210"/>
      <c r="I85" s="1210"/>
      <c r="J85" s="1210"/>
      <c r="K85" s="1210"/>
      <c r="L85" s="1210"/>
      <c r="M85" s="1210"/>
      <c r="N85" s="1210"/>
      <c r="O85" s="1210"/>
    </row>
    <row r="86" spans="1:26" s="589" customFormat="1">
      <c r="A86" s="638"/>
      <c r="B86" s="1215" t="s">
        <v>1637</v>
      </c>
      <c r="C86" s="1215"/>
      <c r="D86" s="1215"/>
      <c r="E86" s="1098" t="s">
        <v>1443</v>
      </c>
      <c r="F86" s="1098"/>
      <c r="G86" s="1098"/>
      <c r="H86" s="1098"/>
      <c r="I86" s="1003" t="s">
        <v>1446</v>
      </c>
      <c r="J86" s="720"/>
      <c r="K86" s="720"/>
      <c r="L86" s="956"/>
      <c r="M86" s="956"/>
      <c r="N86" s="956"/>
      <c r="O86" s="956"/>
    </row>
    <row r="87" spans="1:26" s="589" customFormat="1">
      <c r="A87" s="638"/>
      <c r="B87" s="960" t="s">
        <v>1636</v>
      </c>
      <c r="C87" s="960"/>
      <c r="D87" s="960"/>
      <c r="E87" s="1099" t="s">
        <v>1449</v>
      </c>
      <c r="F87" s="1099"/>
      <c r="G87" s="1099"/>
      <c r="H87" s="1099"/>
      <c r="I87" s="1099"/>
      <c r="J87" s="1099"/>
      <c r="K87" s="1099"/>
      <c r="L87" s="1099"/>
      <c r="M87" s="1099"/>
      <c r="N87" s="1099"/>
      <c r="O87" s="956"/>
    </row>
    <row r="88" spans="1:26">
      <c r="A88" s="56"/>
      <c r="B88" s="890"/>
      <c r="C88" s="890"/>
      <c r="D88" s="890"/>
      <c r="E88" s="890"/>
      <c r="F88" s="890"/>
      <c r="G88" s="890"/>
      <c r="H88" s="890"/>
      <c r="I88" s="890"/>
      <c r="J88" s="890"/>
      <c r="K88" s="890"/>
      <c r="L88" s="890"/>
      <c r="M88" s="890"/>
      <c r="N88" s="890"/>
      <c r="O88" s="890"/>
    </row>
    <row r="89" spans="1:26">
      <c r="A89" s="190" t="s">
        <v>296</v>
      </c>
      <c r="B89" s="8"/>
      <c r="J89" s="1241" t="s">
        <v>987</v>
      </c>
      <c r="K89" s="1241"/>
      <c r="L89" s="1241"/>
      <c r="M89" s="1241"/>
      <c r="O89" s="485" t="s">
        <v>749</v>
      </c>
      <c r="Q89" s="486" t="s">
        <v>750</v>
      </c>
      <c r="S89" s="1241" t="s">
        <v>987</v>
      </c>
      <c r="T89" s="1241"/>
      <c r="U89" s="1241"/>
      <c r="V89" s="1241"/>
      <c r="X89" s="485" t="s">
        <v>749</v>
      </c>
      <c r="Z89" s="486" t="s">
        <v>750</v>
      </c>
    </row>
    <row r="90" spans="1:26" ht="24">
      <c r="A90" s="147" t="e">
        <f>#REF!+1</f>
        <v>#REF!</v>
      </c>
      <c r="B90" s="1245" t="s">
        <v>381</v>
      </c>
      <c r="C90" s="1246"/>
      <c r="D90" s="1246"/>
      <c r="E90" s="1246"/>
      <c r="F90" s="1246"/>
      <c r="G90" s="1246"/>
      <c r="H90" s="496"/>
      <c r="I90" s="496"/>
      <c r="J90" s="500" t="s">
        <v>844</v>
      </c>
      <c r="K90" s="500" t="s">
        <v>846</v>
      </c>
      <c r="L90" s="500" t="s">
        <v>847</v>
      </c>
      <c r="M90" s="494" t="s">
        <v>764</v>
      </c>
      <c r="N90" s="63"/>
      <c r="O90" s="494" t="s">
        <v>762</v>
      </c>
      <c r="P90" s="63"/>
      <c r="Q90" s="494" t="s">
        <v>763</v>
      </c>
      <c r="R90" s="63"/>
      <c r="S90" s="500" t="s">
        <v>844</v>
      </c>
      <c r="T90" s="500" t="s">
        <v>846</v>
      </c>
      <c r="U90" s="500" t="s">
        <v>847</v>
      </c>
      <c r="V90" s="494" t="s">
        <v>764</v>
      </c>
      <c r="W90" s="63"/>
      <c r="X90" s="494" t="s">
        <v>762</v>
      </c>
      <c r="Y90" s="63"/>
      <c r="Z90" s="494" t="s">
        <v>763</v>
      </c>
    </row>
    <row r="91" spans="1:26" ht="36">
      <c r="A91" s="25"/>
      <c r="B91" s="142" t="s">
        <v>192</v>
      </c>
      <c r="C91" s="764" t="s">
        <v>1228</v>
      </c>
      <c r="D91" s="133" t="s">
        <v>337</v>
      </c>
      <c r="E91" s="568" t="s">
        <v>1121</v>
      </c>
      <c r="F91" s="133" t="s">
        <v>338</v>
      </c>
      <c r="G91" s="170"/>
      <c r="H91" s="171"/>
      <c r="I91" s="184" t="s">
        <v>202</v>
      </c>
      <c r="J91" s="768" t="s">
        <v>550</v>
      </c>
      <c r="K91" s="768" t="s">
        <v>910</v>
      </c>
      <c r="L91" s="768" t="s">
        <v>910</v>
      </c>
      <c r="M91" s="768" t="s">
        <v>910</v>
      </c>
      <c r="N91" s="767"/>
      <c r="O91" s="768" t="s">
        <v>910</v>
      </c>
      <c r="P91" s="767"/>
      <c r="Q91" s="768" t="s">
        <v>910</v>
      </c>
      <c r="R91" s="767"/>
      <c r="S91" s="768" t="s">
        <v>204</v>
      </c>
      <c r="T91" s="768" t="s">
        <v>772</v>
      </c>
      <c r="U91" s="768" t="s">
        <v>772</v>
      </c>
      <c r="V91" s="768" t="s">
        <v>772</v>
      </c>
      <c r="W91" s="767"/>
      <c r="X91" s="768" t="s">
        <v>772</v>
      </c>
      <c r="Y91" s="767"/>
      <c r="Z91" s="768" t="s">
        <v>772</v>
      </c>
    </row>
    <row r="92" spans="1:26">
      <c r="A92" s="25"/>
      <c r="B92" s="22" t="s">
        <v>912</v>
      </c>
      <c r="C92" s="549" t="s">
        <v>141</v>
      </c>
      <c r="D92" s="551">
        <v>0.36749999999999994</v>
      </c>
      <c r="E92" s="172">
        <v>0.24</v>
      </c>
      <c r="F92" s="5"/>
      <c r="G92" s="502"/>
      <c r="H92" s="503"/>
      <c r="I92" s="26" t="s">
        <v>202</v>
      </c>
      <c r="J92" s="162">
        <v>0.19810082571407497</v>
      </c>
      <c r="K92" s="162">
        <v>2.6452548746421672E-4</v>
      </c>
      <c r="L92" s="162">
        <v>1.129025049066857E-3</v>
      </c>
      <c r="M92" s="162">
        <v>0.19949437625060606</v>
      </c>
      <c r="O92" s="162">
        <v>4.0140000000000002E-2</v>
      </c>
      <c r="Q92" s="162">
        <v>0.23963000000000001</v>
      </c>
      <c r="S92" s="154" t="str">
        <f t="shared" ref="S92:S102" si="4">IF(ISBLANK(F92),"",F92*J92)</f>
        <v/>
      </c>
      <c r="T92" s="154" t="str">
        <f t="shared" ref="T92:T102" si="5">IF(ISBLANK($F92),"",$F92*K92)</f>
        <v/>
      </c>
      <c r="U92" s="154" t="str">
        <f t="shared" ref="U92:U102" si="6">IF(ISBLANK($F92),"",$F92*L92)</f>
        <v/>
      </c>
      <c r="V92" s="154" t="str">
        <f t="shared" ref="V92:V102" si="7">IF(ISBLANK($F92),"",$F92*M92)</f>
        <v/>
      </c>
      <c r="X92" s="154" t="str">
        <f t="shared" ref="X92:X102" si="8">IF(ISBLANK($F92),"",$F92*O92)</f>
        <v/>
      </c>
      <c r="Z92" s="154" t="str">
        <f t="shared" ref="Z92:Z102" si="9">IF(ISBLANK($F92),"",$F92*Q92)</f>
        <v/>
      </c>
    </row>
    <row r="93" spans="1:26">
      <c r="A93" s="25"/>
      <c r="B93" s="22" t="s">
        <v>913</v>
      </c>
      <c r="C93" s="549" t="s">
        <v>143</v>
      </c>
      <c r="D93" s="551">
        <v>0.36749999999999994</v>
      </c>
      <c r="E93" s="172">
        <v>0.26</v>
      </c>
      <c r="F93" s="5"/>
      <c r="G93" s="502"/>
      <c r="H93" s="503"/>
      <c r="I93" s="26" t="s">
        <v>202</v>
      </c>
      <c r="J93" s="162">
        <v>0.21106406663756538</v>
      </c>
      <c r="K93" s="162">
        <v>2.6452548746421672E-4</v>
      </c>
      <c r="L93" s="162">
        <v>1.129025049066857E-3</v>
      </c>
      <c r="M93" s="162">
        <v>0.21245761717409647</v>
      </c>
      <c r="O93" s="162">
        <v>4.2750000000000003E-2</v>
      </c>
      <c r="Q93" s="162">
        <v>0.25520999999999999</v>
      </c>
      <c r="S93" s="154" t="str">
        <f t="shared" si="4"/>
        <v/>
      </c>
      <c r="T93" s="154" t="str">
        <f t="shared" si="5"/>
        <v/>
      </c>
      <c r="U93" s="154" t="str">
        <f t="shared" si="6"/>
        <v/>
      </c>
      <c r="V93" s="154" t="str">
        <f t="shared" si="7"/>
        <v/>
      </c>
      <c r="X93" s="154" t="str">
        <f t="shared" si="8"/>
        <v/>
      </c>
      <c r="Z93" s="154" t="str">
        <f t="shared" si="9"/>
        <v/>
      </c>
    </row>
    <row r="94" spans="1:26">
      <c r="A94" s="25"/>
      <c r="B94" s="22" t="s">
        <v>914</v>
      </c>
      <c r="C94" s="549" t="s">
        <v>145</v>
      </c>
      <c r="D94" s="551">
        <v>0.41249999999999998</v>
      </c>
      <c r="E94" s="172">
        <v>0.53</v>
      </c>
      <c r="F94" s="5"/>
      <c r="G94" s="502"/>
      <c r="H94" s="503"/>
      <c r="I94" s="26" t="s">
        <v>202</v>
      </c>
      <c r="J94" s="162">
        <v>0.25583160723728277</v>
      </c>
      <c r="K94" s="162">
        <v>2.9432996057940987E-4</v>
      </c>
      <c r="L94" s="162">
        <v>2.6059192848557431E-3</v>
      </c>
      <c r="M94" s="162">
        <v>0.25873185648271796</v>
      </c>
      <c r="O94" s="162">
        <v>5.2060000000000002E-2</v>
      </c>
      <c r="Q94" s="162">
        <v>0.31079000000000001</v>
      </c>
      <c r="S94" s="154" t="str">
        <f t="shared" si="4"/>
        <v/>
      </c>
      <c r="T94" s="154" t="str">
        <f t="shared" si="5"/>
        <v/>
      </c>
      <c r="U94" s="154" t="str">
        <f t="shared" si="6"/>
        <v/>
      </c>
      <c r="V94" s="154" t="str">
        <f t="shared" si="7"/>
        <v/>
      </c>
      <c r="X94" s="154" t="str">
        <f t="shared" si="8"/>
        <v/>
      </c>
      <c r="Z94" s="154" t="str">
        <f t="shared" si="9"/>
        <v/>
      </c>
    </row>
    <row r="95" spans="1:26">
      <c r="A95" s="25"/>
      <c r="B95" s="43" t="s">
        <v>915</v>
      </c>
      <c r="C95" s="550" t="s">
        <v>193</v>
      </c>
      <c r="D95" s="552">
        <v>0.40275426202709008</v>
      </c>
      <c r="E95" s="174">
        <v>0.31</v>
      </c>
      <c r="F95" s="321"/>
      <c r="G95" s="506"/>
      <c r="H95" s="507"/>
      <c r="I95" s="168" t="s">
        <v>202</v>
      </c>
      <c r="J95" s="353">
        <v>0.21190948676148189</v>
      </c>
      <c r="K95" s="353">
        <v>2.683996008386514E-4</v>
      </c>
      <c r="L95" s="353">
        <v>1.3209981025538698E-3</v>
      </c>
      <c r="M95" s="353">
        <v>0.21349888446487442</v>
      </c>
      <c r="N95" s="166"/>
      <c r="O95" s="353">
        <v>4.2959999999999998E-2</v>
      </c>
      <c r="P95" s="166"/>
      <c r="Q95" s="353">
        <v>0.25646000000000002</v>
      </c>
      <c r="R95" s="166"/>
      <c r="S95" s="169" t="str">
        <f t="shared" si="4"/>
        <v/>
      </c>
      <c r="T95" s="169" t="str">
        <f t="shared" si="5"/>
        <v/>
      </c>
      <c r="U95" s="169" t="str">
        <f t="shared" si="6"/>
        <v/>
      </c>
      <c r="V95" s="169" t="str">
        <f t="shared" si="7"/>
        <v/>
      </c>
      <c r="W95" s="166"/>
      <c r="X95" s="169" t="str">
        <f t="shared" si="8"/>
        <v/>
      </c>
      <c r="Y95" s="166"/>
      <c r="Z95" s="169" t="str">
        <f t="shared" si="9"/>
        <v/>
      </c>
    </row>
    <row r="96" spans="1:26">
      <c r="A96" s="25"/>
      <c r="B96" s="22" t="s">
        <v>140</v>
      </c>
      <c r="C96" s="549" t="s">
        <v>141</v>
      </c>
      <c r="D96" s="551">
        <v>0.36749999999999994</v>
      </c>
      <c r="E96" s="172">
        <v>0.24</v>
      </c>
      <c r="F96" s="5"/>
      <c r="G96" s="502"/>
      <c r="H96" s="503"/>
      <c r="I96" s="26" t="s">
        <v>202</v>
      </c>
      <c r="J96" s="162">
        <v>0.15210167237604821</v>
      </c>
      <c r="K96" s="162">
        <v>4.805539671253389E-5</v>
      </c>
      <c r="L96" s="162">
        <v>1.0946128173169082E-3</v>
      </c>
      <c r="M96" s="162">
        <v>0.15324434059007766</v>
      </c>
      <c r="O96" s="162">
        <v>3.2550000000000003E-2</v>
      </c>
      <c r="Q96" s="162">
        <v>0.18579000000000001</v>
      </c>
      <c r="S96" s="154" t="str">
        <f t="shared" si="4"/>
        <v/>
      </c>
      <c r="T96" s="154" t="str">
        <f t="shared" si="5"/>
        <v/>
      </c>
      <c r="U96" s="154" t="str">
        <f t="shared" si="6"/>
        <v/>
      </c>
      <c r="V96" s="154" t="str">
        <f t="shared" si="7"/>
        <v/>
      </c>
      <c r="X96" s="154" t="str">
        <f t="shared" si="8"/>
        <v/>
      </c>
      <c r="Z96" s="154" t="str">
        <f t="shared" si="9"/>
        <v/>
      </c>
    </row>
    <row r="97" spans="1:31">
      <c r="A97" s="25"/>
      <c r="B97" s="22" t="s">
        <v>142</v>
      </c>
      <c r="C97" s="549" t="s">
        <v>143</v>
      </c>
      <c r="D97" s="551">
        <v>0.36749999999999994</v>
      </c>
      <c r="E97" s="172">
        <v>0.36</v>
      </c>
      <c r="F97" s="5"/>
      <c r="G97" s="502"/>
      <c r="H97" s="503"/>
      <c r="I97" s="26" t="s">
        <v>202</v>
      </c>
      <c r="J97" s="162">
        <v>0.2243514668140599</v>
      </c>
      <c r="K97" s="162">
        <v>4.805539671253389E-5</v>
      </c>
      <c r="L97" s="162">
        <v>1.6145647008493423E-3</v>
      </c>
      <c r="M97" s="162">
        <v>0.22601408691162178</v>
      </c>
      <c r="O97" s="162">
        <v>4.8009999999999997E-2</v>
      </c>
      <c r="Q97" s="162">
        <v>0.27401999999999999</v>
      </c>
      <c r="S97" s="154" t="str">
        <f t="shared" si="4"/>
        <v/>
      </c>
      <c r="T97" s="154" t="str">
        <f t="shared" si="5"/>
        <v/>
      </c>
      <c r="U97" s="154" t="str">
        <f t="shared" si="6"/>
        <v/>
      </c>
      <c r="V97" s="154" t="str">
        <f t="shared" si="7"/>
        <v/>
      </c>
      <c r="X97" s="154" t="str">
        <f t="shared" si="8"/>
        <v/>
      </c>
      <c r="Z97" s="154" t="str">
        <f t="shared" si="9"/>
        <v/>
      </c>
    </row>
    <row r="98" spans="1:31">
      <c r="A98" s="25"/>
      <c r="B98" s="22" t="s">
        <v>144</v>
      </c>
      <c r="C98" s="549" t="s">
        <v>145</v>
      </c>
      <c r="D98" s="551">
        <v>0.41249999999999998</v>
      </c>
      <c r="E98" s="172">
        <v>0.53</v>
      </c>
      <c r="F98" s="5"/>
      <c r="G98" s="502"/>
      <c r="H98" s="503"/>
      <c r="I98" s="26" t="s">
        <v>202</v>
      </c>
      <c r="J98" s="162">
        <v>0.2644729480445695</v>
      </c>
      <c r="K98" s="162">
        <v>4.805539671253389E-5</v>
      </c>
      <c r="L98" s="162">
        <v>1.9033024045090117E-3</v>
      </c>
      <c r="M98" s="162">
        <v>0.26642430584579108</v>
      </c>
      <c r="O98" s="162">
        <v>5.6599999999999998E-2</v>
      </c>
      <c r="Q98" s="162">
        <v>0.32301999999999997</v>
      </c>
      <c r="S98" s="154" t="str">
        <f t="shared" si="4"/>
        <v/>
      </c>
      <c r="T98" s="154" t="str">
        <f t="shared" si="5"/>
        <v/>
      </c>
      <c r="U98" s="154" t="str">
        <f t="shared" si="6"/>
        <v/>
      </c>
      <c r="V98" s="154" t="str">
        <f t="shared" si="7"/>
        <v/>
      </c>
      <c r="X98" s="154" t="str">
        <f t="shared" si="8"/>
        <v/>
      </c>
      <c r="Z98" s="154" t="str">
        <f t="shared" si="9"/>
        <v/>
      </c>
    </row>
    <row r="99" spans="1:31" s="90" customFormat="1">
      <c r="B99" s="43" t="s">
        <v>146</v>
      </c>
      <c r="C99" s="550" t="s">
        <v>193</v>
      </c>
      <c r="D99" s="552">
        <v>0.40275426202709008</v>
      </c>
      <c r="E99" s="174">
        <v>0.47</v>
      </c>
      <c r="F99" s="321"/>
      <c r="G99" s="506"/>
      <c r="H99" s="507"/>
      <c r="I99" s="168" t="s">
        <v>202</v>
      </c>
      <c r="J99" s="353">
        <v>0.24720564642239645</v>
      </c>
      <c r="K99" s="353">
        <v>4.805539671253389E-5</v>
      </c>
      <c r="L99" s="353">
        <v>1.779036777571145E-3</v>
      </c>
      <c r="M99" s="353">
        <v>0.24903273859668015</v>
      </c>
      <c r="N99" s="166"/>
      <c r="O99" s="353">
        <v>5.2900000000000003E-2</v>
      </c>
      <c r="P99" s="166"/>
      <c r="Q99" s="353">
        <v>0.30192999999999998</v>
      </c>
      <c r="R99" s="166"/>
      <c r="S99" s="169" t="str">
        <f t="shared" si="4"/>
        <v/>
      </c>
      <c r="T99" s="169" t="str">
        <f t="shared" si="5"/>
        <v/>
      </c>
      <c r="U99" s="169" t="str">
        <f t="shared" si="6"/>
        <v/>
      </c>
      <c r="V99" s="169" t="str">
        <f t="shared" si="7"/>
        <v/>
      </c>
      <c r="W99" s="166"/>
      <c r="X99" s="169" t="str">
        <f t="shared" si="8"/>
        <v/>
      </c>
      <c r="Y99" s="166"/>
      <c r="Z99" s="169" t="str">
        <f t="shared" si="9"/>
        <v/>
      </c>
    </row>
    <row r="100" spans="1:31" s="25" customFormat="1">
      <c r="B100" s="22" t="s">
        <v>210</v>
      </c>
      <c r="C100" s="549" t="s">
        <v>193</v>
      </c>
      <c r="D100" s="551">
        <v>0.40275426202709008</v>
      </c>
      <c r="E100" s="172">
        <v>0.47</v>
      </c>
      <c r="F100" s="5"/>
      <c r="G100" s="502"/>
      <c r="H100" s="503"/>
      <c r="I100" s="26" t="s">
        <v>202</v>
      </c>
      <c r="J100" s="162">
        <v>0.25956592874351631</v>
      </c>
      <c r="K100" s="162">
        <v>7.336255756256472E-4</v>
      </c>
      <c r="L100" s="162">
        <v>2.7232883960341316E-3</v>
      </c>
      <c r="M100" s="162">
        <v>0.26302284271517612</v>
      </c>
      <c r="O100" s="162">
        <v>3.2969999999999999E-2</v>
      </c>
      <c r="Q100" s="162">
        <v>0.29598999999999998</v>
      </c>
      <c r="S100" s="165" t="str">
        <f>IF(ISBLANK(F100),"",F100*J100)</f>
        <v/>
      </c>
      <c r="T100" s="165" t="str">
        <f>IF(ISBLANK($F100),"",$F100*K100)</f>
        <v/>
      </c>
      <c r="U100" s="165" t="str">
        <f>IF(ISBLANK($F100),"",$F100*L100)</f>
        <v/>
      </c>
      <c r="V100" s="165" t="str">
        <f>IF(ISBLANK($F100),"",$F100*M100)</f>
        <v/>
      </c>
      <c r="W100" s="90"/>
      <c r="X100" s="165" t="str">
        <f>IF(ISBLANK($F100),"",$F100*O100)</f>
        <v/>
      </c>
      <c r="Y100" s="90"/>
      <c r="Z100" s="165" t="str">
        <f>IF(ISBLANK($F100),"",$F100*Q100)</f>
        <v/>
      </c>
    </row>
    <row r="101" spans="1:31">
      <c r="A101" s="25"/>
      <c r="B101" s="22" t="s">
        <v>766</v>
      </c>
      <c r="C101" s="549" t="s">
        <v>193</v>
      </c>
      <c r="D101" s="551">
        <v>0.40275426202709008</v>
      </c>
      <c r="E101" s="172">
        <v>0.47</v>
      </c>
      <c r="F101" s="5"/>
      <c r="G101" s="502"/>
      <c r="H101" s="503"/>
      <c r="I101" s="26" t="s">
        <v>202</v>
      </c>
      <c r="J101" s="162">
        <v>0.23484536410127663</v>
      </c>
      <c r="K101" s="162">
        <v>1.3419980041932571E-3</v>
      </c>
      <c r="L101" s="162">
        <v>2.7232883960341316E-3</v>
      </c>
      <c r="M101" s="162">
        <v>0.23891065050150403</v>
      </c>
      <c r="O101" s="162">
        <v>3.7109999999999997E-2</v>
      </c>
      <c r="Q101" s="162">
        <v>0.27601999999999999</v>
      </c>
      <c r="S101" s="154" t="str">
        <f t="shared" si="4"/>
        <v/>
      </c>
      <c r="T101" s="154" t="str">
        <f t="shared" si="5"/>
        <v/>
      </c>
      <c r="U101" s="154" t="str">
        <f t="shared" si="6"/>
        <v/>
      </c>
      <c r="V101" s="154" t="str">
        <f t="shared" si="7"/>
        <v/>
      </c>
      <c r="X101" s="154" t="str">
        <f t="shared" si="8"/>
        <v/>
      </c>
      <c r="Z101" s="154" t="str">
        <f t="shared" si="9"/>
        <v/>
      </c>
    </row>
    <row r="102" spans="1:31" s="166" customFormat="1">
      <c r="B102" s="526" t="s">
        <v>1103</v>
      </c>
      <c r="C102" s="550" t="s">
        <v>193</v>
      </c>
      <c r="D102" s="552">
        <v>0.40275426202709008</v>
      </c>
      <c r="E102" s="174">
        <v>0.46</v>
      </c>
      <c r="F102" s="321"/>
      <c r="G102" s="506"/>
      <c r="H102" s="507"/>
      <c r="I102" s="168" t="s">
        <v>202</v>
      </c>
      <c r="J102" s="353">
        <v>0.24535779804644064</v>
      </c>
      <c r="K102" s="353">
        <v>5.9591005222277478E-5</v>
      </c>
      <c r="L102" s="353">
        <v>1.7550572276743084E-3</v>
      </c>
      <c r="M102" s="353">
        <v>0.24717244627933721</v>
      </c>
      <c r="O102" s="475">
        <v>5.2510000000000001E-2</v>
      </c>
      <c r="Q102" s="475">
        <v>0.29968</v>
      </c>
      <c r="S102" s="169" t="str">
        <f t="shared" si="4"/>
        <v/>
      </c>
      <c r="T102" s="169" t="str">
        <f t="shared" si="5"/>
        <v/>
      </c>
      <c r="U102" s="169" t="str">
        <f t="shared" si="6"/>
        <v/>
      </c>
      <c r="V102" s="169" t="str">
        <f t="shared" si="7"/>
        <v/>
      </c>
      <c r="X102" s="169" t="str">
        <f t="shared" si="8"/>
        <v/>
      </c>
      <c r="Z102" s="169" t="str">
        <f t="shared" si="9"/>
        <v/>
      </c>
    </row>
    <row r="103" spans="1:31">
      <c r="A103" s="25"/>
      <c r="B103" s="78" t="s">
        <v>222</v>
      </c>
      <c r="C103" s="1242"/>
      <c r="D103" s="1243"/>
      <c r="E103" s="1244"/>
      <c r="F103" s="141"/>
      <c r="G103" s="510"/>
      <c r="H103" s="511"/>
      <c r="I103" s="137"/>
      <c r="J103" s="139"/>
      <c r="K103" s="139"/>
      <c r="L103" s="139"/>
      <c r="M103" s="139"/>
      <c r="O103" s="139"/>
      <c r="Q103" s="139"/>
      <c r="S103" s="156">
        <f>SUM(S92:S102)</f>
        <v>0</v>
      </c>
      <c r="T103" s="156">
        <f>SUM(T92:T102)</f>
        <v>0</v>
      </c>
      <c r="U103" s="156">
        <f>SUM(U92:U102)</f>
        <v>0</v>
      </c>
      <c r="V103" s="156">
        <f>SUM(V92:V102)</f>
        <v>0</v>
      </c>
      <c r="X103" s="156">
        <f>SUM(X92:X102)</f>
        <v>0</v>
      </c>
      <c r="Z103" s="156">
        <f>SUM(Z92:Z102)</f>
        <v>0</v>
      </c>
    </row>
    <row r="104" spans="1:31" s="44" customFormat="1">
      <c r="A104" s="25"/>
      <c r="B104" s="87"/>
      <c r="C104" s="88"/>
      <c r="D104" s="88"/>
      <c r="E104" s="89"/>
      <c r="F104" s="89"/>
      <c r="G104" s="89"/>
      <c r="H104" s="89"/>
      <c r="I104" s="89"/>
    </row>
    <row r="105" spans="1:31">
      <c r="A105" s="190" t="s">
        <v>297</v>
      </c>
      <c r="B105" s="534"/>
      <c r="J105" s="1241" t="s">
        <v>987</v>
      </c>
      <c r="K105" s="1241"/>
      <c r="L105" s="1241"/>
      <c r="M105" s="1241"/>
      <c r="O105" s="485" t="s">
        <v>749</v>
      </c>
      <c r="Q105" s="486" t="s">
        <v>750</v>
      </c>
      <c r="S105" s="1241" t="s">
        <v>987</v>
      </c>
      <c r="T105" s="1241"/>
      <c r="U105" s="1241"/>
      <c r="V105" s="1241"/>
      <c r="X105" s="485" t="s">
        <v>749</v>
      </c>
      <c r="Z105" s="486" t="s">
        <v>750</v>
      </c>
    </row>
    <row r="106" spans="1:31" ht="27" customHeight="1">
      <c r="A106" s="147" t="e">
        <f>A90</f>
        <v>#REF!</v>
      </c>
      <c r="B106" s="1247" t="s">
        <v>383</v>
      </c>
      <c r="C106" s="1248"/>
      <c r="D106" s="1248"/>
      <c r="E106" s="1248"/>
      <c r="F106" s="1248"/>
      <c r="G106" s="1248"/>
      <c r="H106" s="495"/>
      <c r="I106" s="495"/>
      <c r="J106" s="500" t="s">
        <v>844</v>
      </c>
      <c r="K106" s="500" t="s">
        <v>846</v>
      </c>
      <c r="L106" s="500" t="s">
        <v>847</v>
      </c>
      <c r="M106" s="494" t="s">
        <v>764</v>
      </c>
      <c r="N106" s="63"/>
      <c r="O106" s="494" t="s">
        <v>762</v>
      </c>
      <c r="P106" s="63"/>
      <c r="Q106" s="494" t="s">
        <v>763</v>
      </c>
      <c r="R106" s="63"/>
      <c r="S106" s="500" t="s">
        <v>844</v>
      </c>
      <c r="T106" s="500" t="s">
        <v>846</v>
      </c>
      <c r="U106" s="500" t="s">
        <v>847</v>
      </c>
      <c r="V106" s="494" t="s">
        <v>764</v>
      </c>
      <c r="W106" s="63"/>
      <c r="X106" s="494" t="s">
        <v>762</v>
      </c>
      <c r="Y106" s="63"/>
      <c r="Z106" s="494" t="s">
        <v>763</v>
      </c>
    </row>
    <row r="107" spans="1:31" ht="36">
      <c r="A107" s="25"/>
      <c r="B107" s="97"/>
      <c r="C107" s="764" t="s">
        <v>1228</v>
      </c>
      <c r="D107" s="133" t="s">
        <v>337</v>
      </c>
      <c r="E107" s="568" t="s">
        <v>1121</v>
      </c>
      <c r="F107" s="133" t="s">
        <v>351</v>
      </c>
      <c r="G107" s="170"/>
      <c r="H107" s="171"/>
      <c r="I107" s="184" t="s">
        <v>202</v>
      </c>
      <c r="J107" s="766" t="s">
        <v>1239</v>
      </c>
      <c r="K107" s="766" t="s">
        <v>1238</v>
      </c>
      <c r="L107" s="766" t="s">
        <v>1238</v>
      </c>
      <c r="M107" s="766" t="s">
        <v>1238</v>
      </c>
      <c r="N107" s="767"/>
      <c r="O107" s="766" t="s">
        <v>1238</v>
      </c>
      <c r="P107" s="767"/>
      <c r="Q107" s="766" t="s">
        <v>1238</v>
      </c>
      <c r="R107" s="767"/>
      <c r="S107" s="768" t="s">
        <v>204</v>
      </c>
      <c r="T107" s="768" t="s">
        <v>772</v>
      </c>
      <c r="U107" s="768" t="s">
        <v>772</v>
      </c>
      <c r="V107" s="768" t="s">
        <v>772</v>
      </c>
      <c r="W107" s="767"/>
      <c r="X107" s="768" t="s">
        <v>772</v>
      </c>
      <c r="Y107" s="767"/>
      <c r="Z107" s="768" t="s">
        <v>772</v>
      </c>
    </row>
    <row r="108" spans="1:31">
      <c r="A108" s="25"/>
      <c r="B108" s="22" t="s">
        <v>912</v>
      </c>
      <c r="C108" s="549" t="s">
        <v>141</v>
      </c>
      <c r="D108" s="551">
        <v>0.36749999999999994</v>
      </c>
      <c r="E108" s="172">
        <v>0.24</v>
      </c>
      <c r="F108" s="5"/>
      <c r="G108" s="502"/>
      <c r="H108" s="503"/>
      <c r="I108" s="26" t="s">
        <v>202</v>
      </c>
      <c r="J108" s="162">
        <v>0.84163330421378457</v>
      </c>
      <c r="K108" s="162">
        <v>1.12383913222353E-3</v>
      </c>
      <c r="L108" s="162">
        <v>4.7966740126452493E-3</v>
      </c>
      <c r="M108" s="162">
        <v>0.84755381735865343</v>
      </c>
      <c r="O108" s="162">
        <v>0.17052999999999999</v>
      </c>
      <c r="Q108" s="162">
        <v>1.0180800000000001</v>
      </c>
      <c r="S108" s="154" t="str">
        <f t="shared" ref="S108:S118" si="10">IF(ISBLANK(F108),"",F108*J108)</f>
        <v/>
      </c>
      <c r="T108" s="154" t="str">
        <f t="shared" ref="T108:T118" si="11">IF(ISBLANK($F108),"",$F108*K108)</f>
        <v/>
      </c>
      <c r="U108" s="154" t="str">
        <f t="shared" ref="U108:U118" si="12">IF(ISBLANK($F108),"",$F108*L108)</f>
        <v/>
      </c>
      <c r="V108" s="154" t="str">
        <f t="shared" ref="V108:V118" si="13">IF(ISBLANK($F108),"",$F108*M108)</f>
        <v/>
      </c>
      <c r="X108" s="154" t="str">
        <f t="shared" ref="X108:X118" si="14">IF(ISBLANK($F108),"",$F108*O108)</f>
        <v/>
      </c>
      <c r="Z108" s="154" t="str">
        <f t="shared" ref="Z108:Z118" si="15">IF(ISBLANK($F108),"",$F108*Q108)</f>
        <v/>
      </c>
    </row>
    <row r="109" spans="1:31">
      <c r="A109" s="25"/>
      <c r="B109" s="22" t="s">
        <v>913</v>
      </c>
      <c r="C109" s="549" t="s">
        <v>143</v>
      </c>
      <c r="D109" s="551">
        <v>0.36749999999999994</v>
      </c>
      <c r="E109" s="172">
        <v>0.26</v>
      </c>
      <c r="F109" s="5"/>
      <c r="G109" s="502"/>
      <c r="H109" s="503"/>
      <c r="I109" s="26" t="s">
        <v>202</v>
      </c>
      <c r="J109" s="162">
        <v>0.80103682863235437</v>
      </c>
      <c r="K109" s="162">
        <v>1.0039352550456856E-3</v>
      </c>
      <c r="L109" s="162">
        <v>4.2849105447399687E-3</v>
      </c>
      <c r="M109" s="162">
        <v>0.80632567443214009</v>
      </c>
      <c r="O109" s="162">
        <v>0.16224</v>
      </c>
      <c r="Q109" s="162">
        <v>0.96857000000000004</v>
      </c>
      <c r="S109" s="154" t="str">
        <f t="shared" si="10"/>
        <v/>
      </c>
      <c r="T109" s="154" t="str">
        <f t="shared" si="11"/>
        <v/>
      </c>
      <c r="U109" s="154" t="str">
        <f t="shared" si="12"/>
        <v/>
      </c>
      <c r="V109" s="154" t="str">
        <f t="shared" si="13"/>
        <v/>
      </c>
      <c r="X109" s="154" t="str">
        <f t="shared" si="14"/>
        <v/>
      </c>
      <c r="Z109" s="154" t="str">
        <f t="shared" si="15"/>
        <v/>
      </c>
    </row>
    <row r="110" spans="1:31">
      <c r="A110" s="25"/>
      <c r="B110" s="22" t="s">
        <v>914</v>
      </c>
      <c r="C110" s="549" t="s">
        <v>145</v>
      </c>
      <c r="D110" s="551">
        <v>0.41249999999999998</v>
      </c>
      <c r="E110" s="172">
        <v>0.53</v>
      </c>
      <c r="F110" s="5"/>
      <c r="G110" s="502"/>
      <c r="H110" s="503"/>
      <c r="I110" s="26" t="s">
        <v>202</v>
      </c>
      <c r="J110" s="162">
        <v>0.47998958137017317</v>
      </c>
      <c r="K110" s="162">
        <v>5.5221993907960808E-4</v>
      </c>
      <c r="L110" s="162">
        <v>4.8892086483365762E-3</v>
      </c>
      <c r="M110" s="162">
        <v>0.48543100995758937</v>
      </c>
      <c r="O110" s="162">
        <v>9.7670000000000007E-2</v>
      </c>
      <c r="Q110" s="162">
        <v>0.58309999999999995</v>
      </c>
      <c r="S110" s="154" t="str">
        <f t="shared" si="10"/>
        <v/>
      </c>
      <c r="T110" s="154" t="str">
        <f t="shared" si="11"/>
        <v/>
      </c>
      <c r="U110" s="154" t="str">
        <f t="shared" si="12"/>
        <v/>
      </c>
      <c r="V110" s="154" t="str">
        <f t="shared" si="13"/>
        <v/>
      </c>
      <c r="X110" s="154" t="str">
        <f t="shared" si="14"/>
        <v/>
      </c>
      <c r="Z110" s="154" t="str">
        <f t="shared" si="15"/>
        <v/>
      </c>
    </row>
    <row r="111" spans="1:31">
      <c r="A111" s="25"/>
      <c r="B111" s="43" t="s">
        <v>915</v>
      </c>
      <c r="C111" s="550" t="s">
        <v>193</v>
      </c>
      <c r="D111" s="552">
        <v>0.40275426202709008</v>
      </c>
      <c r="E111" s="174">
        <v>0.31</v>
      </c>
      <c r="F111" s="321"/>
      <c r="G111" s="506"/>
      <c r="H111" s="507"/>
      <c r="I111" s="168" t="s">
        <v>202</v>
      </c>
      <c r="J111" s="353">
        <v>0.69013831106474655</v>
      </c>
      <c r="K111" s="353">
        <v>8.7411304724517027E-4</v>
      </c>
      <c r="L111" s="353">
        <v>4.3021735994406372E-3</v>
      </c>
      <c r="M111" s="353">
        <v>0.69531459771143234</v>
      </c>
      <c r="N111" s="166"/>
      <c r="O111" s="353">
        <v>0.1399</v>
      </c>
      <c r="P111" s="166"/>
      <c r="Q111" s="353">
        <v>0.83521000000000001</v>
      </c>
      <c r="R111" s="166"/>
      <c r="S111" s="169" t="str">
        <f t="shared" si="10"/>
        <v/>
      </c>
      <c r="T111" s="169" t="str">
        <f t="shared" si="11"/>
        <v/>
      </c>
      <c r="U111" s="169" t="str">
        <f t="shared" si="12"/>
        <v/>
      </c>
      <c r="V111" s="169" t="str">
        <f t="shared" si="13"/>
        <v/>
      </c>
      <c r="W111" s="166"/>
      <c r="X111" s="169" t="str">
        <f t="shared" si="14"/>
        <v/>
      </c>
      <c r="Y111" s="166"/>
      <c r="Z111" s="169" t="str">
        <f t="shared" si="15"/>
        <v/>
      </c>
      <c r="AA111" s="90"/>
      <c r="AB111" s="90"/>
      <c r="AC111" s="90"/>
      <c r="AD111" s="90"/>
      <c r="AE111" s="90"/>
    </row>
    <row r="112" spans="1:31">
      <c r="A112" s="25"/>
      <c r="B112" s="22" t="s">
        <v>140</v>
      </c>
      <c r="C112" s="549" t="s">
        <v>141</v>
      </c>
      <c r="D112" s="551">
        <v>0.36749999999999994</v>
      </c>
      <c r="E112" s="172">
        <v>0.24</v>
      </c>
      <c r="F112" s="5"/>
      <c r="G112" s="502"/>
      <c r="H112" s="503"/>
      <c r="I112" s="26" t="s">
        <v>202</v>
      </c>
      <c r="J112" s="162">
        <v>0.64444359703363929</v>
      </c>
      <c r="K112" s="162">
        <v>2.036071808450452E-4</v>
      </c>
      <c r="L112" s="162">
        <v>4.6377939856361346E-3</v>
      </c>
      <c r="M112" s="162">
        <v>0.64928499820012042</v>
      </c>
      <c r="O112" s="162">
        <v>0.13793</v>
      </c>
      <c r="Q112" s="162">
        <v>0.78720999999999997</v>
      </c>
      <c r="S112" s="154" t="str">
        <f t="shared" si="10"/>
        <v/>
      </c>
      <c r="T112" s="154" t="str">
        <f t="shared" si="11"/>
        <v/>
      </c>
      <c r="U112" s="154" t="str">
        <f t="shared" si="12"/>
        <v/>
      </c>
      <c r="V112" s="154" t="str">
        <f t="shared" si="13"/>
        <v/>
      </c>
      <c r="X112" s="154" t="str">
        <f t="shared" si="14"/>
        <v/>
      </c>
      <c r="Z112" s="154" t="str">
        <f t="shared" si="15"/>
        <v/>
      </c>
    </row>
    <row r="113" spans="1:26">
      <c r="A113" s="25"/>
      <c r="B113" s="22" t="s">
        <v>142</v>
      </c>
      <c r="C113" s="549" t="s">
        <v>143</v>
      </c>
      <c r="D113" s="551">
        <v>0.36749999999999994</v>
      </c>
      <c r="E113" s="172">
        <v>0.36</v>
      </c>
      <c r="F113" s="5"/>
      <c r="G113" s="502"/>
      <c r="H113" s="503"/>
      <c r="I113" s="26" t="s">
        <v>202</v>
      </c>
      <c r="J113" s="162">
        <v>0.62238231741774075</v>
      </c>
      <c r="K113" s="162">
        <v>1.3331238522796841E-4</v>
      </c>
      <c r="L113" s="162">
        <v>4.4790280821668344E-3</v>
      </c>
      <c r="M113" s="162">
        <v>0.62699465788513553</v>
      </c>
      <c r="O113" s="162">
        <v>0.13319</v>
      </c>
      <c r="Q113" s="162">
        <v>0.76017999999999997</v>
      </c>
      <c r="S113" s="154" t="str">
        <f t="shared" si="10"/>
        <v/>
      </c>
      <c r="T113" s="154" t="str">
        <f t="shared" si="11"/>
        <v/>
      </c>
      <c r="U113" s="154" t="str">
        <f t="shared" si="12"/>
        <v/>
      </c>
      <c r="V113" s="154" t="str">
        <f t="shared" si="13"/>
        <v/>
      </c>
      <c r="X113" s="154" t="str">
        <f t="shared" si="14"/>
        <v/>
      </c>
      <c r="Z113" s="154" t="str">
        <f t="shared" si="15"/>
        <v/>
      </c>
    </row>
    <row r="114" spans="1:26">
      <c r="A114" s="25"/>
      <c r="B114" s="22" t="s">
        <v>144</v>
      </c>
      <c r="C114" s="549" t="s">
        <v>145</v>
      </c>
      <c r="D114" s="551">
        <v>0.41249999999999998</v>
      </c>
      <c r="E114" s="172">
        <v>0.53</v>
      </c>
      <c r="F114" s="5"/>
      <c r="G114" s="502"/>
      <c r="H114" s="503"/>
      <c r="I114" s="26" t="s">
        <v>202</v>
      </c>
      <c r="J114" s="162">
        <v>0.49657731898235952</v>
      </c>
      <c r="K114" s="162">
        <v>9.0229341936787783E-5</v>
      </c>
      <c r="L114" s="162">
        <v>3.5736615492503493E-3</v>
      </c>
      <c r="M114" s="162">
        <v>0.5002412098735467</v>
      </c>
      <c r="O114" s="162">
        <v>0.10627</v>
      </c>
      <c r="Q114" s="162">
        <v>0.60650999999999999</v>
      </c>
      <c r="S114" s="154" t="str">
        <f t="shared" si="10"/>
        <v/>
      </c>
      <c r="T114" s="154" t="str">
        <f t="shared" si="11"/>
        <v/>
      </c>
      <c r="U114" s="154" t="str">
        <f t="shared" si="12"/>
        <v/>
      </c>
      <c r="V114" s="154" t="str">
        <f t="shared" si="13"/>
        <v/>
      </c>
      <c r="X114" s="154" t="str">
        <f t="shared" si="14"/>
        <v/>
      </c>
      <c r="Z114" s="154" t="str">
        <f t="shared" si="15"/>
        <v/>
      </c>
    </row>
    <row r="115" spans="1:26" s="90" customFormat="1">
      <c r="B115" s="43" t="s">
        <v>146</v>
      </c>
      <c r="C115" s="550" t="s">
        <v>193</v>
      </c>
      <c r="D115" s="552">
        <v>0.40275426202709008</v>
      </c>
      <c r="E115" s="174">
        <v>0.47</v>
      </c>
      <c r="F115" s="321"/>
      <c r="G115" s="506"/>
      <c r="H115" s="507"/>
      <c r="I115" s="168" t="s">
        <v>202</v>
      </c>
      <c r="J115" s="353">
        <v>0.52406991879774878</v>
      </c>
      <c r="K115" s="353">
        <v>1.0187626462989063E-4</v>
      </c>
      <c r="L115" s="353">
        <v>3.7715144174613399E-3</v>
      </c>
      <c r="M115" s="353">
        <v>0.52794330947984003</v>
      </c>
      <c r="N115" s="166"/>
      <c r="O115" s="353">
        <v>0.11215</v>
      </c>
      <c r="P115" s="166"/>
      <c r="Q115" s="353">
        <v>0.64009000000000005</v>
      </c>
      <c r="R115" s="166"/>
      <c r="S115" s="169" t="str">
        <f t="shared" si="10"/>
        <v/>
      </c>
      <c r="T115" s="169" t="str">
        <f t="shared" si="11"/>
        <v/>
      </c>
      <c r="U115" s="169" t="str">
        <f t="shared" si="12"/>
        <v/>
      </c>
      <c r="V115" s="169" t="str">
        <f t="shared" si="13"/>
        <v/>
      </c>
      <c r="W115" s="166"/>
      <c r="X115" s="169" t="str">
        <f t="shared" si="14"/>
        <v/>
      </c>
      <c r="Y115" s="166"/>
      <c r="Z115" s="169" t="str">
        <f t="shared" si="15"/>
        <v/>
      </c>
    </row>
    <row r="116" spans="1:26" s="25" customFormat="1">
      <c r="B116" s="22" t="s">
        <v>210</v>
      </c>
      <c r="C116" s="549" t="s">
        <v>193</v>
      </c>
      <c r="D116" s="551">
        <v>0.40275426202709008</v>
      </c>
      <c r="E116" s="172">
        <v>0.47</v>
      </c>
      <c r="F116" s="5"/>
      <c r="G116" s="502"/>
      <c r="H116" s="503"/>
      <c r="I116" s="26" t="s">
        <v>202</v>
      </c>
      <c r="J116" s="162">
        <v>0.55027341473763625</v>
      </c>
      <c r="K116" s="162">
        <v>1.5552682611025188E-3</v>
      </c>
      <c r="L116" s="162">
        <v>5.7733047332334609E-3</v>
      </c>
      <c r="M116" s="162">
        <v>0.55760198773197223</v>
      </c>
      <c r="O116" s="162">
        <v>6.9900000000000004E-2</v>
      </c>
      <c r="Q116" s="162">
        <v>0.62749999999999995</v>
      </c>
      <c r="S116" s="165" t="str">
        <f>IF(ISBLANK(F116),"",F116*J116)</f>
        <v/>
      </c>
      <c r="T116" s="165" t="str">
        <f>IF(ISBLANK($F116),"",$F116*K116)</f>
        <v/>
      </c>
      <c r="U116" s="165" t="str">
        <f>IF(ISBLANK($F116),"",$F116*L116)</f>
        <v/>
      </c>
      <c r="V116" s="165" t="str">
        <f>IF(ISBLANK($F116),"",$F116*M116)</f>
        <v/>
      </c>
      <c r="W116" s="90"/>
      <c r="X116" s="165" t="str">
        <f>IF(ISBLANK($F116),"",$F116*O116)</f>
        <v/>
      </c>
      <c r="Y116" s="90"/>
      <c r="Z116" s="165" t="str">
        <f>IF(ISBLANK($F116),"",$F116*Q116)</f>
        <v/>
      </c>
    </row>
    <row r="117" spans="1:26">
      <c r="A117" s="25"/>
      <c r="B117" s="22" t="s">
        <v>766</v>
      </c>
      <c r="C117" s="549" t="s">
        <v>193</v>
      </c>
      <c r="D117" s="551">
        <v>0.40275426202709008</v>
      </c>
      <c r="E117" s="172">
        <v>0.47</v>
      </c>
      <c r="F117" s="5"/>
      <c r="G117" s="502"/>
      <c r="H117" s="503"/>
      <c r="I117" s="26" t="s">
        <v>202</v>
      </c>
      <c r="J117" s="162">
        <v>0.49786642285786131</v>
      </c>
      <c r="K117" s="162">
        <v>2.8450029166509488E-3</v>
      </c>
      <c r="L117" s="162">
        <v>5.7733047332334609E-3</v>
      </c>
      <c r="M117" s="162">
        <v>0.50648473050774567</v>
      </c>
      <c r="O117" s="162">
        <v>7.8670000000000004E-2</v>
      </c>
      <c r="Q117" s="162">
        <v>0.58514999999999995</v>
      </c>
      <c r="S117" s="154" t="str">
        <f t="shared" si="10"/>
        <v/>
      </c>
      <c r="T117" s="154" t="str">
        <f t="shared" si="11"/>
        <v/>
      </c>
      <c r="U117" s="154" t="str">
        <f t="shared" si="12"/>
        <v/>
      </c>
      <c r="V117" s="154" t="str">
        <f t="shared" si="13"/>
        <v/>
      </c>
      <c r="X117" s="154" t="str">
        <f t="shared" si="14"/>
        <v/>
      </c>
      <c r="Z117" s="154" t="str">
        <f t="shared" si="15"/>
        <v/>
      </c>
    </row>
    <row r="118" spans="1:26" s="166" customFormat="1">
      <c r="B118" s="526" t="s">
        <v>1103</v>
      </c>
      <c r="C118" s="550" t="s">
        <v>193</v>
      </c>
      <c r="D118" s="552">
        <v>0.40275426202709008</v>
      </c>
      <c r="E118" s="174">
        <v>0.46</v>
      </c>
      <c r="F118" s="321"/>
      <c r="G118" s="506"/>
      <c r="H118" s="507"/>
      <c r="I118" s="168" t="s">
        <v>202</v>
      </c>
      <c r="J118" s="353">
        <v>0.53167556625048273</v>
      </c>
      <c r="K118" s="353">
        <v>1.2913011812647977E-4</v>
      </c>
      <c r="L118" s="353">
        <v>3.8031032751162921E-3</v>
      </c>
      <c r="M118" s="353">
        <v>0.5356077996437254</v>
      </c>
      <c r="O118" s="475">
        <v>0.11378000000000001</v>
      </c>
      <c r="Q118" s="475">
        <v>0.64939000000000002</v>
      </c>
      <c r="S118" s="169" t="str">
        <f t="shared" si="10"/>
        <v/>
      </c>
      <c r="T118" s="169" t="str">
        <f t="shared" si="11"/>
        <v/>
      </c>
      <c r="U118" s="169" t="str">
        <f t="shared" si="12"/>
        <v/>
      </c>
      <c r="V118" s="169" t="str">
        <f t="shared" si="13"/>
        <v/>
      </c>
      <c r="X118" s="169" t="str">
        <f t="shared" si="14"/>
        <v/>
      </c>
      <c r="Z118" s="169" t="str">
        <f t="shared" si="15"/>
        <v/>
      </c>
    </row>
    <row r="119" spans="1:26">
      <c r="A119" s="25"/>
      <c r="B119" s="78" t="s">
        <v>222</v>
      </c>
      <c r="C119" s="1242"/>
      <c r="D119" s="1243"/>
      <c r="E119" s="1244"/>
      <c r="F119" s="141"/>
      <c r="G119" s="510"/>
      <c r="H119" s="511"/>
      <c r="I119" s="137"/>
      <c r="J119" s="139"/>
      <c r="K119" s="139"/>
      <c r="L119" s="139"/>
      <c r="M119" s="139"/>
      <c r="O119" s="139"/>
      <c r="Q119" s="139"/>
      <c r="S119" s="156">
        <f>SUM(S108:S118)</f>
        <v>0</v>
      </c>
      <c r="T119" s="156">
        <f>SUM(T108:T118)</f>
        <v>0</v>
      </c>
      <c r="U119" s="156">
        <f>SUM(U108:U118)</f>
        <v>0</v>
      </c>
      <c r="V119" s="156">
        <f>SUM(V108:V118)</f>
        <v>0</v>
      </c>
      <c r="X119" s="156">
        <f>SUM(X108:X118)</f>
        <v>0</v>
      </c>
      <c r="Z119" s="156">
        <f>SUM(Z108:Z118)</f>
        <v>0</v>
      </c>
    </row>
    <row r="120" spans="1:26" s="44" customFormat="1">
      <c r="A120" s="25"/>
      <c r="E120" s="54"/>
    </row>
    <row r="121" spans="1:26" s="25" customFormat="1">
      <c r="A121" s="56" t="s">
        <v>812</v>
      </c>
      <c r="B121" s="1100" t="s">
        <v>1418</v>
      </c>
      <c r="C121" s="1102"/>
      <c r="D121" s="1102"/>
      <c r="E121" s="1102"/>
      <c r="F121" s="1102"/>
      <c r="G121" s="1102"/>
      <c r="H121" s="1102"/>
      <c r="I121" s="1102"/>
      <c r="J121" s="1102"/>
      <c r="K121" s="1102"/>
      <c r="L121" s="733"/>
      <c r="M121" s="733"/>
      <c r="N121" s="733"/>
      <c r="O121" s="733"/>
    </row>
    <row r="122" spans="1:26" s="25" customFormat="1" ht="39" customHeight="1">
      <c r="A122" s="56" t="s">
        <v>266</v>
      </c>
      <c r="B122" s="1100" t="s">
        <v>1229</v>
      </c>
      <c r="C122" s="1100"/>
      <c r="D122" s="1100"/>
      <c r="E122" s="1100"/>
      <c r="F122" s="1100"/>
      <c r="G122" s="1100"/>
      <c r="H122" s="1100"/>
      <c r="I122" s="1100"/>
      <c r="J122" s="1100"/>
      <c r="K122" s="1100"/>
      <c r="L122" s="1100"/>
      <c r="M122" s="1100"/>
      <c r="N122" s="1100"/>
      <c r="O122" s="1100"/>
    </row>
    <row r="123" spans="1:26" s="25" customFormat="1">
      <c r="A123" s="56"/>
      <c r="B123" s="1100" t="s">
        <v>1122</v>
      </c>
      <c r="C123" s="1100"/>
      <c r="D123" s="1100"/>
      <c r="E123" s="1100"/>
      <c r="F123" s="1100"/>
      <c r="G123" s="1100"/>
      <c r="H123" s="1100"/>
      <c r="I123" s="1100"/>
      <c r="J123" s="1100"/>
      <c r="K123" s="1100"/>
      <c r="L123" s="1100"/>
      <c r="M123" s="1100"/>
      <c r="N123" s="1100"/>
      <c r="O123" s="1100"/>
    </row>
    <row r="124" spans="1:26" s="25" customFormat="1">
      <c r="A124" s="56"/>
      <c r="B124" s="1100"/>
      <c r="C124" s="1100"/>
      <c r="D124" s="1100"/>
      <c r="E124" s="1100"/>
      <c r="F124" s="1100"/>
      <c r="G124" s="1100"/>
      <c r="H124" s="1100"/>
      <c r="I124" s="1100"/>
      <c r="J124" s="1100"/>
      <c r="K124" s="1100"/>
      <c r="L124" s="1100"/>
      <c r="M124" s="1100"/>
      <c r="N124" s="1100"/>
      <c r="O124" s="1100"/>
    </row>
    <row r="125" spans="1:26" s="25" customFormat="1" ht="14.25" customHeight="1">
      <c r="A125" s="56"/>
      <c r="B125" s="1098" t="s">
        <v>1419</v>
      </c>
      <c r="C125" s="1098"/>
      <c r="D125" s="1098"/>
      <c r="E125" s="1098"/>
      <c r="F125" s="1098"/>
      <c r="G125" s="1098"/>
      <c r="H125" s="1098"/>
      <c r="I125" s="1098"/>
      <c r="J125" s="1098"/>
      <c r="K125" s="1098"/>
      <c r="L125" s="1098"/>
      <c r="M125" s="1098"/>
      <c r="N125" s="1098"/>
      <c r="O125" s="1098"/>
    </row>
    <row r="126" spans="1:26">
      <c r="A126" s="25"/>
      <c r="C126" s="9"/>
      <c r="D126" s="9"/>
      <c r="G126" s="10"/>
    </row>
    <row r="127" spans="1:26">
      <c r="A127" s="190" t="s">
        <v>298</v>
      </c>
      <c r="B127" s="8"/>
      <c r="J127" s="1241" t="s">
        <v>987</v>
      </c>
      <c r="K127" s="1241"/>
      <c r="L127" s="1241"/>
      <c r="M127" s="1241"/>
      <c r="O127" s="485" t="s">
        <v>749</v>
      </c>
      <c r="Q127" s="486" t="s">
        <v>750</v>
      </c>
      <c r="S127" s="1241" t="s">
        <v>987</v>
      </c>
      <c r="T127" s="1241"/>
      <c r="U127" s="1241"/>
      <c r="V127" s="1241"/>
      <c r="X127" s="485" t="s">
        <v>749</v>
      </c>
      <c r="Z127" s="486" t="s">
        <v>750</v>
      </c>
    </row>
    <row r="128" spans="1:26" ht="24">
      <c r="A128" s="147" t="e">
        <f>A106+1</f>
        <v>#REF!</v>
      </c>
      <c r="B128" s="1245" t="s">
        <v>380</v>
      </c>
      <c r="C128" s="1246"/>
      <c r="D128" s="1246"/>
      <c r="E128" s="1246"/>
      <c r="F128" s="1246"/>
      <c r="G128" s="1246"/>
      <c r="H128" s="496"/>
      <c r="I128" s="496"/>
      <c r="J128" s="500" t="s">
        <v>844</v>
      </c>
      <c r="K128" s="500" t="s">
        <v>846</v>
      </c>
      <c r="L128" s="500" t="s">
        <v>847</v>
      </c>
      <c r="M128" s="494" t="s">
        <v>764</v>
      </c>
      <c r="N128" s="63"/>
      <c r="O128" s="494" t="s">
        <v>762</v>
      </c>
      <c r="P128" s="63"/>
      <c r="Q128" s="494" t="s">
        <v>763</v>
      </c>
      <c r="R128" s="63"/>
      <c r="S128" s="500" t="s">
        <v>844</v>
      </c>
      <c r="T128" s="500" t="s">
        <v>846</v>
      </c>
      <c r="U128" s="500" t="s">
        <v>847</v>
      </c>
      <c r="V128" s="494" t="s">
        <v>764</v>
      </c>
      <c r="W128" s="63"/>
      <c r="X128" s="494" t="s">
        <v>762</v>
      </c>
      <c r="Y128" s="63"/>
      <c r="Z128" s="494" t="s">
        <v>763</v>
      </c>
    </row>
    <row r="129" spans="1:26" ht="24">
      <c r="A129" s="25"/>
      <c r="B129" s="142"/>
      <c r="C129" s="133" t="s">
        <v>336</v>
      </c>
      <c r="D129" s="133" t="s">
        <v>337</v>
      </c>
      <c r="E129" s="133"/>
      <c r="F129" s="133" t="s">
        <v>338</v>
      </c>
      <c r="G129" s="170"/>
      <c r="H129" s="171"/>
      <c r="I129" s="184" t="s">
        <v>202</v>
      </c>
      <c r="J129" s="133" t="s">
        <v>550</v>
      </c>
      <c r="K129" s="133" t="s">
        <v>910</v>
      </c>
      <c r="L129" s="133" t="s">
        <v>910</v>
      </c>
      <c r="M129" s="133" t="s">
        <v>910</v>
      </c>
      <c r="O129" s="133" t="s">
        <v>910</v>
      </c>
      <c r="Q129" s="133" t="s">
        <v>910</v>
      </c>
      <c r="S129" s="133" t="s">
        <v>204</v>
      </c>
      <c r="T129" s="122" t="s">
        <v>772</v>
      </c>
      <c r="U129" s="122" t="s">
        <v>772</v>
      </c>
      <c r="V129" s="122" t="s">
        <v>772</v>
      </c>
      <c r="X129" s="122" t="s">
        <v>772</v>
      </c>
      <c r="Z129" s="122" t="s">
        <v>772</v>
      </c>
    </row>
    <row r="130" spans="1:26">
      <c r="A130" s="25"/>
      <c r="B130" s="22" t="s">
        <v>339</v>
      </c>
      <c r="C130" s="12" t="s">
        <v>340</v>
      </c>
      <c r="D130" s="66">
        <v>0</v>
      </c>
      <c r="E130" s="66"/>
      <c r="F130" s="5"/>
      <c r="G130" s="502"/>
      <c r="H130" s="503"/>
      <c r="I130" s="26" t="s">
        <v>202</v>
      </c>
      <c r="J130" s="162">
        <v>0.54291</v>
      </c>
      <c r="K130" s="162">
        <v>2.2039224007274936E-4</v>
      </c>
      <c r="L130" s="162">
        <v>6.0600000000000003E-3</v>
      </c>
      <c r="M130" s="162">
        <v>0.54919039224007271</v>
      </c>
      <c r="O130" s="162">
        <v>0.11666</v>
      </c>
      <c r="Q130" s="162">
        <v>0.6658503922400727</v>
      </c>
      <c r="S130" s="154" t="str">
        <f>IF(ISBLANK(F130),"",F130*J130)</f>
        <v/>
      </c>
      <c r="T130" s="154" t="str">
        <f t="shared" ref="T130:V133" si="16">IF(ISBLANK($F130),"",$F130*K130)</f>
        <v/>
      </c>
      <c r="U130" s="154" t="str">
        <f t="shared" si="16"/>
        <v/>
      </c>
      <c r="V130" s="154" t="str">
        <f t="shared" si="16"/>
        <v/>
      </c>
      <c r="X130" s="154" t="str">
        <f>IF(ISBLANK($F130),"",$F130*O130)</f>
        <v/>
      </c>
      <c r="Z130" s="154" t="str">
        <f>IF(ISBLANK($F130),"",$F130*Q130)</f>
        <v/>
      </c>
    </row>
    <row r="131" spans="1:26">
      <c r="A131" s="25"/>
      <c r="B131" s="22"/>
      <c r="C131" s="22"/>
      <c r="D131" s="66">
        <v>0.5</v>
      </c>
      <c r="E131" s="66"/>
      <c r="F131" s="5"/>
      <c r="G131" s="502"/>
      <c r="H131" s="503"/>
      <c r="I131" s="26" t="s">
        <v>202</v>
      </c>
      <c r="J131" s="162">
        <v>0.59011999999999998</v>
      </c>
      <c r="K131" s="162">
        <v>2.2039224007274936E-4</v>
      </c>
      <c r="L131" s="162">
        <v>6.0600000000000003E-3</v>
      </c>
      <c r="M131" s="162">
        <v>0.59640039224007269</v>
      </c>
      <c r="O131" s="162">
        <v>0.12669</v>
      </c>
      <c r="Q131" s="162">
        <v>0.72309039224007265</v>
      </c>
      <c r="S131" s="154" t="str">
        <f>IF(ISBLANK(F131),"",F131*J131)</f>
        <v/>
      </c>
      <c r="T131" s="154" t="str">
        <f t="shared" si="16"/>
        <v/>
      </c>
      <c r="U131" s="154" t="str">
        <f t="shared" si="16"/>
        <v/>
      </c>
      <c r="V131" s="154" t="str">
        <f t="shared" si="16"/>
        <v/>
      </c>
      <c r="X131" s="154" t="str">
        <f>IF(ISBLANK($F131),"",$F131*O131)</f>
        <v/>
      </c>
      <c r="Z131" s="154" t="str">
        <f>IF(ISBLANK($F131),"",$F131*Q131)</f>
        <v/>
      </c>
    </row>
    <row r="132" spans="1:26">
      <c r="A132" s="25"/>
      <c r="B132" s="22"/>
      <c r="C132" s="22"/>
      <c r="D132" s="66">
        <v>1</v>
      </c>
      <c r="E132" s="66"/>
      <c r="F132" s="5"/>
      <c r="G132" s="502"/>
      <c r="H132" s="503"/>
      <c r="I132" s="26" t="s">
        <v>202</v>
      </c>
      <c r="J132" s="162">
        <v>0.63732999999999995</v>
      </c>
      <c r="K132" s="162">
        <v>2.2039224007274936E-4</v>
      </c>
      <c r="L132" s="162">
        <v>6.0600000000000003E-3</v>
      </c>
      <c r="M132" s="162">
        <v>0.64361039224007266</v>
      </c>
      <c r="O132" s="162">
        <v>0.13672000000000001</v>
      </c>
      <c r="Q132" s="162">
        <v>0.78033039224007261</v>
      </c>
      <c r="S132" s="154" t="str">
        <f>IF(ISBLANK(F132),"",F132*J132)</f>
        <v/>
      </c>
      <c r="T132" s="154" t="str">
        <f t="shared" si="16"/>
        <v/>
      </c>
      <c r="U132" s="154" t="str">
        <f t="shared" si="16"/>
        <v/>
      </c>
      <c r="V132" s="154" t="str">
        <f t="shared" si="16"/>
        <v/>
      </c>
      <c r="X132" s="154" t="str">
        <f>IF(ISBLANK($F132),"",$F132*O132)</f>
        <v/>
      </c>
      <c r="Z132" s="154" t="str">
        <f>IF(ISBLANK($F132),"",$F132*Q132)</f>
        <v/>
      </c>
    </row>
    <row r="133" spans="1:26" s="90" customFormat="1">
      <c r="B133" s="163"/>
      <c r="C133" s="67"/>
      <c r="D133" s="1004">
        <v>0.46</v>
      </c>
      <c r="E133" s="68" t="s">
        <v>341</v>
      </c>
      <c r="F133" s="320"/>
      <c r="G133" s="512"/>
      <c r="H133" s="513"/>
      <c r="I133" s="164" t="s">
        <v>202</v>
      </c>
      <c r="J133" s="352">
        <v>0.58635000000000004</v>
      </c>
      <c r="K133" s="352">
        <v>2.2039224007274936E-4</v>
      </c>
      <c r="L133" s="352">
        <v>6.0600000000000003E-3</v>
      </c>
      <c r="M133" s="352">
        <v>0.59263039224007275</v>
      </c>
      <c r="O133" s="352">
        <v>0.12589</v>
      </c>
      <c r="Q133" s="352">
        <v>0.71852039224007269</v>
      </c>
      <c r="S133" s="165" t="str">
        <f>IF(ISBLANK(F133),"",F133*J133)</f>
        <v/>
      </c>
      <c r="T133" s="165" t="str">
        <f t="shared" si="16"/>
        <v/>
      </c>
      <c r="U133" s="165" t="str">
        <f t="shared" si="16"/>
        <v/>
      </c>
      <c r="V133" s="165" t="str">
        <f t="shared" si="16"/>
        <v/>
      </c>
      <c r="X133" s="165" t="str">
        <f>IF(ISBLANK($F133),"",$F133*O133)</f>
        <v/>
      </c>
      <c r="Z133" s="165" t="str">
        <f>IF(ISBLANK($F133),"",$F133*Q133)</f>
        <v/>
      </c>
    </row>
    <row r="134" spans="1:26" s="302" customFormat="1" ht="9">
      <c r="A134" s="33"/>
      <c r="B134" s="357"/>
      <c r="C134" s="357"/>
      <c r="D134" s="357"/>
      <c r="E134" s="357"/>
      <c r="F134" s="357"/>
      <c r="G134" s="504"/>
      <c r="H134" s="505"/>
      <c r="I134" s="501"/>
      <c r="J134" s="360"/>
      <c r="K134" s="354"/>
      <c r="L134" s="354"/>
      <c r="M134" s="354"/>
      <c r="N134" s="33"/>
      <c r="O134" s="354"/>
      <c r="Q134" s="354"/>
      <c r="S134" s="368"/>
      <c r="T134" s="363"/>
      <c r="U134" s="363"/>
      <c r="V134" s="363"/>
      <c r="X134" s="363"/>
      <c r="Z134" s="363"/>
    </row>
    <row r="135" spans="1:26">
      <c r="A135" s="25"/>
      <c r="B135" s="22" t="s">
        <v>339</v>
      </c>
      <c r="C135" s="22" t="s">
        <v>342</v>
      </c>
      <c r="D135" s="66">
        <v>0</v>
      </c>
      <c r="E135" s="22"/>
      <c r="F135" s="5"/>
      <c r="G135" s="502"/>
      <c r="H135" s="503"/>
      <c r="I135" s="26" t="s">
        <v>202</v>
      </c>
      <c r="J135" s="162">
        <v>0.64929999999999999</v>
      </c>
      <c r="K135" s="162">
        <v>2.7125140951803577E-4</v>
      </c>
      <c r="L135" s="162">
        <v>7.4599999999999996E-3</v>
      </c>
      <c r="M135" s="162">
        <v>0.65703125140951801</v>
      </c>
      <c r="O135" s="162">
        <v>0.13957</v>
      </c>
      <c r="Q135" s="162">
        <v>0.79660125140951799</v>
      </c>
      <c r="S135" s="154" t="str">
        <f>IF(ISBLANK(F135),"",F135*J135)</f>
        <v/>
      </c>
      <c r="T135" s="154" t="str">
        <f t="shared" ref="T135:V138" si="17">IF(ISBLANK($F135),"",$F135*K135)</f>
        <v/>
      </c>
      <c r="U135" s="154" t="str">
        <f t="shared" si="17"/>
        <v/>
      </c>
      <c r="V135" s="154" t="str">
        <f t="shared" si="17"/>
        <v/>
      </c>
      <c r="X135" s="154" t="str">
        <f>IF(ISBLANK($F135),"",$F135*O135)</f>
        <v/>
      </c>
      <c r="Z135" s="154" t="str">
        <f>IF(ISBLANK($F135),"",$F135*Q135)</f>
        <v/>
      </c>
    </row>
    <row r="136" spans="1:26">
      <c r="A136" s="25"/>
      <c r="B136" s="22"/>
      <c r="C136" s="22"/>
      <c r="D136" s="66">
        <v>0.5</v>
      </c>
      <c r="E136" s="22"/>
      <c r="F136" s="5"/>
      <c r="G136" s="502"/>
      <c r="H136" s="503"/>
      <c r="I136" s="26" t="s">
        <v>202</v>
      </c>
      <c r="J136" s="162">
        <v>0.74206000000000005</v>
      </c>
      <c r="K136" s="162">
        <v>2.7125140951803577E-4</v>
      </c>
      <c r="L136" s="162">
        <v>7.4599999999999996E-3</v>
      </c>
      <c r="M136" s="162">
        <v>0.74979125140951808</v>
      </c>
      <c r="O136" s="162">
        <v>0.15928</v>
      </c>
      <c r="Q136" s="162">
        <v>0.90907125140951806</v>
      </c>
      <c r="S136" s="154" t="str">
        <f>IF(ISBLANK(F136),"",F136*J136)</f>
        <v/>
      </c>
      <c r="T136" s="154" t="str">
        <f t="shared" si="17"/>
        <v/>
      </c>
      <c r="U136" s="154" t="str">
        <f t="shared" si="17"/>
        <v/>
      </c>
      <c r="V136" s="154" t="str">
        <f t="shared" si="17"/>
        <v/>
      </c>
      <c r="X136" s="154" t="str">
        <f>IF(ISBLANK($F136),"",$F136*O136)</f>
        <v/>
      </c>
      <c r="Z136" s="154" t="str">
        <f>IF(ISBLANK($F136),"",$F136*Q136)</f>
        <v/>
      </c>
    </row>
    <row r="137" spans="1:26">
      <c r="A137" s="25"/>
      <c r="B137" s="22"/>
      <c r="C137" s="22"/>
      <c r="D137" s="66">
        <v>1</v>
      </c>
      <c r="E137" s="22"/>
      <c r="F137" s="5"/>
      <c r="G137" s="502"/>
      <c r="H137" s="503"/>
      <c r="I137" s="26" t="s">
        <v>202</v>
      </c>
      <c r="J137" s="162">
        <v>0.83482000000000001</v>
      </c>
      <c r="K137" s="162">
        <v>2.7125140951803577E-4</v>
      </c>
      <c r="L137" s="162">
        <v>7.4599999999999996E-3</v>
      </c>
      <c r="M137" s="162">
        <v>0.84255125140951803</v>
      </c>
      <c r="O137" s="162">
        <v>0.17898</v>
      </c>
      <c r="Q137" s="162">
        <v>1.0215312514095181</v>
      </c>
      <c r="S137" s="154" t="str">
        <f>IF(ISBLANK(F137),"",F137*J137)</f>
        <v/>
      </c>
      <c r="T137" s="154" t="str">
        <f t="shared" si="17"/>
        <v/>
      </c>
      <c r="U137" s="154" t="str">
        <f t="shared" si="17"/>
        <v/>
      </c>
      <c r="V137" s="154" t="str">
        <f t="shared" si="17"/>
        <v/>
      </c>
      <c r="X137" s="154" t="str">
        <f>IF(ISBLANK($F137),"",$F137*O137)</f>
        <v/>
      </c>
      <c r="Z137" s="154" t="str">
        <f>IF(ISBLANK($F137),"",$F137*Q137)</f>
        <v/>
      </c>
    </row>
    <row r="138" spans="1:26" s="90" customFormat="1">
      <c r="B138" s="163"/>
      <c r="C138" s="67"/>
      <c r="D138" s="1004">
        <v>0.39</v>
      </c>
      <c r="E138" s="68" t="s">
        <v>341</v>
      </c>
      <c r="F138" s="320"/>
      <c r="G138" s="512"/>
      <c r="H138" s="513"/>
      <c r="I138" s="164" t="s">
        <v>202</v>
      </c>
      <c r="J138" s="352">
        <v>0.72165999999999997</v>
      </c>
      <c r="K138" s="352">
        <v>2.7125140951803577E-4</v>
      </c>
      <c r="L138" s="352">
        <v>7.4599999999999996E-3</v>
      </c>
      <c r="M138" s="352">
        <v>0.72939125140951799</v>
      </c>
      <c r="O138" s="352">
        <v>0.15493999999999999</v>
      </c>
      <c r="Q138" s="352">
        <v>0.88433125140951796</v>
      </c>
      <c r="S138" s="165" t="str">
        <f>IF(ISBLANK(F138),"",F138*J138)</f>
        <v/>
      </c>
      <c r="T138" s="165" t="str">
        <f t="shared" si="17"/>
        <v/>
      </c>
      <c r="U138" s="165" t="str">
        <f t="shared" si="17"/>
        <v/>
      </c>
      <c r="V138" s="165" t="str">
        <f t="shared" si="17"/>
        <v/>
      </c>
      <c r="X138" s="165" t="str">
        <f>IF(ISBLANK($F138),"",$F138*O138)</f>
        <v/>
      </c>
      <c r="Z138" s="165" t="str">
        <f>IF(ISBLANK($F138),"",$F138*Q138)</f>
        <v/>
      </c>
    </row>
    <row r="139" spans="1:26" s="302" customFormat="1" ht="9">
      <c r="A139" s="33"/>
      <c r="B139" s="357"/>
      <c r="C139" s="357"/>
      <c r="D139" s="357"/>
      <c r="E139" s="357"/>
      <c r="F139" s="357"/>
      <c r="G139" s="504"/>
      <c r="H139" s="505"/>
      <c r="I139" s="501"/>
      <c r="J139" s="360"/>
      <c r="K139" s="354"/>
      <c r="L139" s="354"/>
      <c r="M139" s="354"/>
      <c r="N139" s="33"/>
      <c r="O139" s="354"/>
      <c r="Q139" s="354"/>
      <c r="S139" s="368"/>
      <c r="T139" s="363"/>
      <c r="U139" s="363"/>
      <c r="V139" s="363"/>
      <c r="X139" s="363"/>
      <c r="Z139" s="363"/>
    </row>
    <row r="140" spans="1:26">
      <c r="A140" s="25"/>
      <c r="B140" s="22" t="s">
        <v>339</v>
      </c>
      <c r="C140" s="22" t="s">
        <v>343</v>
      </c>
      <c r="D140" s="66">
        <v>0</v>
      </c>
      <c r="E140" s="22"/>
      <c r="F140" s="5"/>
      <c r="G140" s="502"/>
      <c r="H140" s="503"/>
      <c r="I140" s="26" t="s">
        <v>202</v>
      </c>
      <c r="J140" s="162">
        <v>0.78075000000000006</v>
      </c>
      <c r="K140" s="162">
        <v>3.6321212488632916E-4</v>
      </c>
      <c r="L140" s="162">
        <v>9.9799999999999993E-3</v>
      </c>
      <c r="M140" s="162">
        <v>0.79109321212488637</v>
      </c>
      <c r="O140" s="162">
        <v>0.16805</v>
      </c>
      <c r="Q140" s="162">
        <v>0.9591432121248864</v>
      </c>
      <c r="S140" s="154" t="str">
        <f>IF(ISBLANK(F140),"",F140*J140)</f>
        <v/>
      </c>
      <c r="T140" s="154" t="str">
        <f t="shared" ref="T140:V143" si="18">IF(ISBLANK($F140),"",$F140*K140)</f>
        <v/>
      </c>
      <c r="U140" s="154" t="str">
        <f t="shared" si="18"/>
        <v/>
      </c>
      <c r="V140" s="154" t="str">
        <f t="shared" si="18"/>
        <v/>
      </c>
      <c r="X140" s="154" t="str">
        <f>IF(ISBLANK($F140),"",$F140*O140)</f>
        <v/>
      </c>
      <c r="Z140" s="154" t="str">
        <f>IF(ISBLANK($F140),"",$F140*Q140)</f>
        <v/>
      </c>
    </row>
    <row r="141" spans="1:26">
      <c r="A141" s="25"/>
      <c r="B141" s="22"/>
      <c r="C141" s="22"/>
      <c r="D141" s="66">
        <v>0.5</v>
      </c>
      <c r="E141" s="22"/>
      <c r="F141" s="5"/>
      <c r="G141" s="502"/>
      <c r="H141" s="503"/>
      <c r="I141" s="26" t="s">
        <v>202</v>
      </c>
      <c r="J141" s="162">
        <v>0.95213999999999999</v>
      </c>
      <c r="K141" s="162">
        <v>3.6321212488632916E-4</v>
      </c>
      <c r="L141" s="162">
        <v>9.9799999999999993E-3</v>
      </c>
      <c r="M141" s="162">
        <v>0.9624832121248863</v>
      </c>
      <c r="O141" s="162">
        <v>0.20446</v>
      </c>
      <c r="Q141" s="162">
        <v>1.1669432121248864</v>
      </c>
      <c r="S141" s="154" t="str">
        <f>IF(ISBLANK(F141),"",F141*J141)</f>
        <v/>
      </c>
      <c r="T141" s="154" t="str">
        <f t="shared" si="18"/>
        <v/>
      </c>
      <c r="U141" s="154" t="str">
        <f t="shared" si="18"/>
        <v/>
      </c>
      <c r="V141" s="154" t="str">
        <f t="shared" si="18"/>
        <v/>
      </c>
      <c r="X141" s="154" t="str">
        <f>IF(ISBLANK($F141),"",$F141*O141)</f>
        <v/>
      </c>
      <c r="Z141" s="154" t="str">
        <f>IF(ISBLANK($F141),"",$F141*Q141)</f>
        <v/>
      </c>
    </row>
    <row r="142" spans="1:26">
      <c r="A142" s="25"/>
      <c r="B142" s="22"/>
      <c r="C142" s="22"/>
      <c r="D142" s="66">
        <v>1</v>
      </c>
      <c r="E142" s="22"/>
      <c r="F142" s="5"/>
      <c r="G142" s="502"/>
      <c r="H142" s="503"/>
      <c r="I142" s="26" t="s">
        <v>202</v>
      </c>
      <c r="J142" s="162">
        <v>1.1235299999999999</v>
      </c>
      <c r="K142" s="162">
        <v>3.6321212488632916E-4</v>
      </c>
      <c r="L142" s="162">
        <v>9.9799999999999993E-3</v>
      </c>
      <c r="M142" s="162">
        <v>1.1338732121248865</v>
      </c>
      <c r="O142" s="162">
        <v>0.24087</v>
      </c>
      <c r="Q142" s="162">
        <v>1.3747432121248864</v>
      </c>
      <c r="S142" s="154" t="str">
        <f>IF(ISBLANK(F142),"",F142*J142)</f>
        <v/>
      </c>
      <c r="T142" s="154" t="str">
        <f t="shared" si="18"/>
        <v/>
      </c>
      <c r="U142" s="154" t="str">
        <f t="shared" si="18"/>
        <v/>
      </c>
      <c r="V142" s="154" t="str">
        <f t="shared" si="18"/>
        <v/>
      </c>
      <c r="X142" s="154" t="str">
        <f>IF(ISBLANK($F142),"",$F142*O142)</f>
        <v/>
      </c>
      <c r="Z142" s="154" t="str">
        <f>IF(ISBLANK($F142),"",$F142*Q142)</f>
        <v/>
      </c>
    </row>
    <row r="143" spans="1:26" s="90" customFormat="1">
      <c r="B143" s="163"/>
      <c r="C143" s="67"/>
      <c r="D143" s="1004">
        <v>0.54136860950865318</v>
      </c>
      <c r="E143" s="68" t="s">
        <v>341</v>
      </c>
      <c r="F143" s="320"/>
      <c r="G143" s="512"/>
      <c r="H143" s="513"/>
      <c r="I143" s="164" t="s">
        <v>202</v>
      </c>
      <c r="J143" s="352">
        <v>0.96631999999999996</v>
      </c>
      <c r="K143" s="352">
        <v>3.6321212488632916E-4</v>
      </c>
      <c r="L143" s="352">
        <v>9.9799999999999993E-3</v>
      </c>
      <c r="M143" s="352">
        <v>0.97666321212488627</v>
      </c>
      <c r="O143" s="352">
        <v>0.20746999999999999</v>
      </c>
      <c r="Q143" s="352">
        <v>1.1841332121248862</v>
      </c>
      <c r="S143" s="165" t="str">
        <f>IF(ISBLANK(F143),"",F143*J143)</f>
        <v/>
      </c>
      <c r="T143" s="165" t="str">
        <f t="shared" si="18"/>
        <v/>
      </c>
      <c r="U143" s="165" t="str">
        <f t="shared" si="18"/>
        <v/>
      </c>
      <c r="V143" s="165" t="str">
        <f t="shared" si="18"/>
        <v/>
      </c>
      <c r="X143" s="165" t="str">
        <f>IF(ISBLANK($F143),"",$F143*O143)</f>
        <v/>
      </c>
      <c r="Z143" s="165" t="str">
        <f>IF(ISBLANK($F143),"",$F143*Q143)</f>
        <v/>
      </c>
    </row>
    <row r="144" spans="1:26" s="302" customFormat="1" ht="9">
      <c r="A144" s="33"/>
      <c r="B144" s="357"/>
      <c r="C144" s="357"/>
      <c r="D144" s="357"/>
      <c r="E144" s="357"/>
      <c r="F144" s="357"/>
      <c r="G144" s="504"/>
      <c r="H144" s="505"/>
      <c r="I144" s="501"/>
      <c r="J144" s="360"/>
      <c r="K144" s="354"/>
      <c r="L144" s="354"/>
      <c r="M144" s="354"/>
      <c r="N144" s="33"/>
      <c r="O144" s="354"/>
      <c r="Q144" s="354"/>
      <c r="S144" s="368"/>
      <c r="T144" s="363"/>
      <c r="U144" s="363"/>
      <c r="V144" s="363"/>
      <c r="X144" s="363"/>
      <c r="Z144" s="363"/>
    </row>
    <row r="145" spans="1:26" s="166" customFormat="1">
      <c r="B145" s="43" t="s">
        <v>344</v>
      </c>
      <c r="C145" s="158" t="s">
        <v>345</v>
      </c>
      <c r="D145" s="731">
        <v>0.53</v>
      </c>
      <c r="E145" s="167"/>
      <c r="F145" s="321"/>
      <c r="G145" s="506"/>
      <c r="H145" s="507"/>
      <c r="I145" s="168" t="s">
        <v>202</v>
      </c>
      <c r="J145" s="353">
        <v>0.82474999999999998</v>
      </c>
      <c r="K145" s="353">
        <v>3.1E-4</v>
      </c>
      <c r="L145" s="353">
        <v>8.5199999999999998E-3</v>
      </c>
      <c r="M145" s="353">
        <v>0.83357999999999999</v>
      </c>
      <c r="O145" s="353">
        <v>0.17707999999999999</v>
      </c>
      <c r="Q145" s="353">
        <v>1.0106599999999999</v>
      </c>
      <c r="S145" s="169" t="str">
        <f>IF(ISBLANK(F145),"",F145*J145)</f>
        <v/>
      </c>
      <c r="T145" s="169" t="str">
        <f>IF(ISBLANK($F145),"",$F145*K145)</f>
        <v/>
      </c>
      <c r="U145" s="169" t="str">
        <f>IF(ISBLANK($F145),"",$F145*L145)</f>
        <v/>
      </c>
      <c r="V145" s="169" t="str">
        <f>IF(ISBLANK($F145),"",$F145*M145)</f>
        <v/>
      </c>
      <c r="X145" s="169" t="str">
        <f>IF(ISBLANK($F145),"",$F145*O145)</f>
        <v/>
      </c>
      <c r="Z145" s="169" t="str">
        <f>IF(ISBLANK($F145),"",$F145*Q145)</f>
        <v/>
      </c>
    </row>
    <row r="146" spans="1:26" s="302" customFormat="1" ht="9">
      <c r="A146" s="33"/>
      <c r="B146" s="357"/>
      <c r="C146" s="357"/>
      <c r="D146" s="357"/>
      <c r="E146" s="357"/>
      <c r="F146" s="357"/>
      <c r="G146" s="504"/>
      <c r="H146" s="505"/>
      <c r="I146" s="501"/>
      <c r="J146" s="360"/>
      <c r="K146" s="354"/>
      <c r="L146" s="354"/>
      <c r="M146" s="354"/>
      <c r="N146" s="33"/>
      <c r="O146" s="354"/>
      <c r="Q146" s="354"/>
      <c r="S146" s="368"/>
      <c r="T146" s="363"/>
      <c r="U146" s="363"/>
      <c r="V146" s="363"/>
      <c r="X146" s="363"/>
      <c r="Z146" s="363"/>
    </row>
    <row r="147" spans="1:26">
      <c r="A147" s="25"/>
      <c r="B147" s="22" t="s">
        <v>346</v>
      </c>
      <c r="C147" s="22" t="s">
        <v>347</v>
      </c>
      <c r="D147" s="66">
        <v>0</v>
      </c>
      <c r="E147" s="66"/>
      <c r="F147" s="5"/>
      <c r="G147" s="502"/>
      <c r="H147" s="503"/>
      <c r="I147" s="26" t="s">
        <v>202</v>
      </c>
      <c r="J147" s="162">
        <v>0.72374000000000005</v>
      </c>
      <c r="K147" s="162">
        <v>4.9176581977256387E-4</v>
      </c>
      <c r="L147" s="162">
        <v>9.1225029161806359E-3</v>
      </c>
      <c r="M147" s="162">
        <v>0.73335426873595333</v>
      </c>
      <c r="O147" s="162">
        <v>0.15578</v>
      </c>
      <c r="Q147" s="162">
        <v>0.88913426873595336</v>
      </c>
      <c r="S147" s="154" t="str">
        <f>IF(ISBLANK(F147),"",F147*J147)</f>
        <v/>
      </c>
      <c r="T147" s="154" t="str">
        <f t="shared" ref="T147:V150" si="19">IF(ISBLANK($F147),"",$F147*K147)</f>
        <v/>
      </c>
      <c r="U147" s="154" t="str">
        <f t="shared" si="19"/>
        <v/>
      </c>
      <c r="V147" s="154" t="str">
        <f t="shared" si="19"/>
        <v/>
      </c>
      <c r="X147" s="154" t="str">
        <f>IF(ISBLANK($F147),"",$F147*O147)</f>
        <v/>
      </c>
      <c r="Z147" s="154" t="str">
        <f>IF(ISBLANK($F147),"",$F147*Q147)</f>
        <v/>
      </c>
    </row>
    <row r="148" spans="1:26">
      <c r="A148" s="25"/>
      <c r="B148" s="22"/>
      <c r="C148" s="22"/>
      <c r="D148" s="66">
        <v>0.5</v>
      </c>
      <c r="E148" s="66"/>
      <c r="F148" s="5"/>
      <c r="G148" s="502"/>
      <c r="H148" s="503"/>
      <c r="I148" s="26" t="s">
        <v>202</v>
      </c>
      <c r="J148" s="162">
        <v>0.90468000000000004</v>
      </c>
      <c r="K148" s="162">
        <v>4.9176581977256387E-4</v>
      </c>
      <c r="L148" s="162">
        <v>9.1225029161806359E-3</v>
      </c>
      <c r="M148" s="162">
        <v>0.91429426873595332</v>
      </c>
      <c r="O148" s="162">
        <v>0.19422</v>
      </c>
      <c r="Q148" s="162">
        <v>1.1085142687359533</v>
      </c>
      <c r="S148" s="154" t="str">
        <f>IF(ISBLANK(F148),"",F148*J148)</f>
        <v/>
      </c>
      <c r="T148" s="154" t="str">
        <f t="shared" si="19"/>
        <v/>
      </c>
      <c r="U148" s="154" t="str">
        <f t="shared" si="19"/>
        <v/>
      </c>
      <c r="V148" s="154" t="str">
        <f t="shared" si="19"/>
        <v/>
      </c>
      <c r="X148" s="154" t="str">
        <f>IF(ISBLANK($F148),"",$F148*O148)</f>
        <v/>
      </c>
      <c r="Z148" s="154" t="str">
        <f>IF(ISBLANK($F148),"",$F148*Q148)</f>
        <v/>
      </c>
    </row>
    <row r="149" spans="1:26">
      <c r="A149" s="25"/>
      <c r="B149" s="22"/>
      <c r="C149" s="22"/>
      <c r="D149" s="66">
        <v>1</v>
      </c>
      <c r="E149" s="66"/>
      <c r="F149" s="5"/>
      <c r="G149" s="502"/>
      <c r="H149" s="503"/>
      <c r="I149" s="26" t="s">
        <v>202</v>
      </c>
      <c r="J149" s="162">
        <v>1.08562</v>
      </c>
      <c r="K149" s="162">
        <v>4.9176581977256387E-4</v>
      </c>
      <c r="L149" s="162">
        <v>9.1225029161806359E-3</v>
      </c>
      <c r="M149" s="162">
        <v>1.0952342687359531</v>
      </c>
      <c r="O149" s="162">
        <v>0.23266000000000001</v>
      </c>
      <c r="Q149" s="162">
        <v>1.3278942687359532</v>
      </c>
      <c r="S149" s="154" t="str">
        <f>IF(ISBLANK(F149),"",F149*J149)</f>
        <v/>
      </c>
      <c r="T149" s="154" t="str">
        <f t="shared" si="19"/>
        <v/>
      </c>
      <c r="U149" s="154" t="str">
        <f t="shared" si="19"/>
        <v/>
      </c>
      <c r="V149" s="154" t="str">
        <f t="shared" si="19"/>
        <v/>
      </c>
      <c r="X149" s="154" t="str">
        <f>IF(ISBLANK($F149),"",$F149*O149)</f>
        <v/>
      </c>
      <c r="Z149" s="154" t="str">
        <f>IF(ISBLANK($F149),"",$F149*Q149)</f>
        <v/>
      </c>
    </row>
    <row r="150" spans="1:26" s="90" customFormat="1">
      <c r="B150" s="163"/>
      <c r="C150" s="163"/>
      <c r="D150" s="1004">
        <v>0.44</v>
      </c>
      <c r="E150" s="68" t="s">
        <v>341</v>
      </c>
      <c r="F150" s="320"/>
      <c r="G150" s="512"/>
      <c r="H150" s="513"/>
      <c r="I150" s="164" t="s">
        <v>202</v>
      </c>
      <c r="J150" s="352">
        <v>0.88297000000000003</v>
      </c>
      <c r="K150" s="352">
        <v>4.9176581977256387E-4</v>
      </c>
      <c r="L150" s="352">
        <v>9.1225029161806359E-3</v>
      </c>
      <c r="M150" s="352">
        <v>0.89258426873595331</v>
      </c>
      <c r="O150" s="352">
        <v>0.18961</v>
      </c>
      <c r="Q150" s="352">
        <v>1.0821942687359534</v>
      </c>
      <c r="S150" s="165" t="str">
        <f>IF(ISBLANK(F150),"",F150*J150)</f>
        <v/>
      </c>
      <c r="T150" s="165" t="str">
        <f t="shared" si="19"/>
        <v/>
      </c>
      <c r="U150" s="165" t="str">
        <f t="shared" si="19"/>
        <v/>
      </c>
      <c r="V150" s="165" t="str">
        <f t="shared" si="19"/>
        <v/>
      </c>
      <c r="X150" s="165" t="str">
        <f>IF(ISBLANK($F150),"",$F150*O150)</f>
        <v/>
      </c>
      <c r="Z150" s="165" t="str">
        <f>IF(ISBLANK($F150),"",$F150*Q150)</f>
        <v/>
      </c>
    </row>
    <row r="151" spans="1:26" s="302" customFormat="1" ht="9">
      <c r="A151" s="33"/>
      <c r="B151" s="357"/>
      <c r="C151" s="357"/>
      <c r="D151" s="357"/>
      <c r="E151" s="357"/>
      <c r="F151" s="357"/>
      <c r="G151" s="504"/>
      <c r="H151" s="505"/>
      <c r="I151" s="501"/>
      <c r="J151" s="360"/>
      <c r="K151" s="354"/>
      <c r="L151" s="354"/>
      <c r="M151" s="354"/>
      <c r="N151" s="33"/>
      <c r="O151" s="354"/>
      <c r="Q151" s="354"/>
      <c r="S151" s="368"/>
      <c r="T151" s="363"/>
      <c r="U151" s="363"/>
      <c r="V151" s="363"/>
      <c r="X151" s="363"/>
      <c r="Z151" s="363"/>
    </row>
    <row r="152" spans="1:26">
      <c r="A152" s="25"/>
      <c r="B152" s="22" t="s">
        <v>346</v>
      </c>
      <c r="C152" s="22" t="s">
        <v>348</v>
      </c>
      <c r="D152" s="66">
        <v>0</v>
      </c>
      <c r="E152" s="66"/>
      <c r="F152" s="5"/>
      <c r="G152" s="502"/>
      <c r="H152" s="503"/>
      <c r="I152" s="26" t="s">
        <v>202</v>
      </c>
      <c r="J152" s="162">
        <v>0.69872000000000001</v>
      </c>
      <c r="K152" s="162">
        <v>5.5000000000000003E-4</v>
      </c>
      <c r="L152" s="162">
        <v>1.0202776203966006E-2</v>
      </c>
      <c r="M152" s="162">
        <v>0.70947277620396609</v>
      </c>
      <c r="O152" s="162">
        <v>0.15071000000000001</v>
      </c>
      <c r="Q152" s="162">
        <v>0.8601827762039661</v>
      </c>
      <c r="S152" s="154" t="str">
        <f>IF(ISBLANK(F152),"",F152*J152)</f>
        <v/>
      </c>
      <c r="T152" s="154" t="str">
        <f t="shared" ref="T152:V155" si="20">IF(ISBLANK($F152),"",$F152*K152)</f>
        <v/>
      </c>
      <c r="U152" s="154" t="str">
        <f t="shared" si="20"/>
        <v/>
      </c>
      <c r="V152" s="154" t="str">
        <f t="shared" si="20"/>
        <v/>
      </c>
      <c r="X152" s="154" t="str">
        <f>IF(ISBLANK($F152),"",$F152*O152)</f>
        <v/>
      </c>
      <c r="Z152" s="154" t="str">
        <f>IF(ISBLANK($F152),"",$F152*Q152)</f>
        <v/>
      </c>
    </row>
    <row r="153" spans="1:26">
      <c r="A153" s="25"/>
      <c r="B153" s="22"/>
      <c r="C153" s="22"/>
      <c r="D153" s="66">
        <v>0.5</v>
      </c>
      <c r="E153" s="66"/>
      <c r="F153" s="5"/>
      <c r="G153" s="502"/>
      <c r="H153" s="503"/>
      <c r="I153" s="26" t="s">
        <v>202</v>
      </c>
      <c r="J153" s="162">
        <v>0.93162999999999996</v>
      </c>
      <c r="K153" s="162">
        <v>5.5000000000000003E-4</v>
      </c>
      <c r="L153" s="162">
        <v>1.0202776203966006E-2</v>
      </c>
      <c r="M153" s="162">
        <v>0.94238277620396604</v>
      </c>
      <c r="O153" s="162">
        <v>0.20019000000000001</v>
      </c>
      <c r="Q153" s="162">
        <v>1.1425727762039661</v>
      </c>
      <c r="S153" s="154" t="str">
        <f>IF(ISBLANK(F153),"",F153*J153)</f>
        <v/>
      </c>
      <c r="T153" s="154" t="str">
        <f t="shared" si="20"/>
        <v/>
      </c>
      <c r="U153" s="154" t="str">
        <f t="shared" si="20"/>
        <v/>
      </c>
      <c r="V153" s="154" t="str">
        <f t="shared" si="20"/>
        <v/>
      </c>
      <c r="X153" s="154" t="str">
        <f>IF(ISBLANK($F153),"",$F153*O153)</f>
        <v/>
      </c>
      <c r="Z153" s="154" t="str">
        <f>IF(ISBLANK($F153),"",$F153*Q153)</f>
        <v/>
      </c>
    </row>
    <row r="154" spans="1:26">
      <c r="A154" s="25"/>
      <c r="B154" s="22"/>
      <c r="C154" s="22"/>
      <c r="D154" s="66">
        <v>1</v>
      </c>
      <c r="E154" s="66"/>
      <c r="F154" s="5"/>
      <c r="G154" s="502"/>
      <c r="H154" s="503"/>
      <c r="I154" s="26" t="s">
        <v>202</v>
      </c>
      <c r="J154" s="162">
        <v>1.1645399999999999</v>
      </c>
      <c r="K154" s="162">
        <v>5.5000000000000003E-4</v>
      </c>
      <c r="L154" s="162">
        <v>1.0202776203966006E-2</v>
      </c>
      <c r="M154" s="162">
        <v>1.175292776203966</v>
      </c>
      <c r="O154" s="162">
        <v>0.24967</v>
      </c>
      <c r="Q154" s="162">
        <v>1.4249627762039661</v>
      </c>
      <c r="S154" s="154" t="str">
        <f>IF(ISBLANK(F154),"",F154*J154)</f>
        <v/>
      </c>
      <c r="T154" s="154" t="str">
        <f t="shared" si="20"/>
        <v/>
      </c>
      <c r="U154" s="154" t="str">
        <f t="shared" si="20"/>
        <v/>
      </c>
      <c r="V154" s="154" t="str">
        <f t="shared" si="20"/>
        <v/>
      </c>
      <c r="X154" s="154" t="str">
        <f>IF(ISBLANK($F154),"",$F154*O154)</f>
        <v/>
      </c>
      <c r="Z154" s="154" t="str">
        <f>IF(ISBLANK($F154),"",$F154*Q154)</f>
        <v/>
      </c>
    </row>
    <row r="155" spans="1:26">
      <c r="A155" s="25"/>
      <c r="B155" s="22"/>
      <c r="C155" s="22"/>
      <c r="D155" s="1004">
        <v>0.62</v>
      </c>
      <c r="E155" s="68" t="s">
        <v>341</v>
      </c>
      <c r="F155" s="320"/>
      <c r="G155" s="502"/>
      <c r="H155" s="503"/>
      <c r="I155" s="26" t="s">
        <v>202</v>
      </c>
      <c r="J155" s="352">
        <v>0.98753000000000002</v>
      </c>
      <c r="K155" s="162">
        <v>5.5000000000000003E-4</v>
      </c>
      <c r="L155" s="162">
        <v>1.0202776203966006E-2</v>
      </c>
      <c r="M155" s="352">
        <v>0.9982827762039661</v>
      </c>
      <c r="O155" s="352">
        <v>0.21206</v>
      </c>
      <c r="Q155" s="352">
        <v>1.210342776203966</v>
      </c>
      <c r="S155" s="154" t="str">
        <f>IF(ISBLANK(F155),"",F155*J155)</f>
        <v/>
      </c>
      <c r="T155" s="154" t="str">
        <f t="shared" si="20"/>
        <v/>
      </c>
      <c r="U155" s="154" t="str">
        <f t="shared" si="20"/>
        <v/>
      </c>
      <c r="V155" s="154" t="str">
        <f t="shared" si="20"/>
        <v/>
      </c>
      <c r="X155" s="154" t="str">
        <f>IF(ISBLANK($F155),"",$F155*O155)</f>
        <v/>
      </c>
      <c r="Z155" s="154" t="str">
        <f>IF(ISBLANK($F155),"",$F155*Q155)</f>
        <v/>
      </c>
    </row>
    <row r="156" spans="1:26" s="302" customFormat="1" ht="9">
      <c r="A156" s="33"/>
      <c r="B156" s="357"/>
      <c r="C156" s="357"/>
      <c r="D156" s="357"/>
      <c r="E156" s="357"/>
      <c r="F156" s="357"/>
      <c r="G156" s="504"/>
      <c r="H156" s="505"/>
      <c r="I156" s="501"/>
      <c r="J156" s="360"/>
      <c r="K156" s="354"/>
      <c r="L156" s="354"/>
      <c r="M156" s="354"/>
      <c r="N156" s="33"/>
      <c r="O156" s="354"/>
      <c r="Q156" s="354"/>
      <c r="S156" s="368"/>
      <c r="T156" s="363"/>
      <c r="U156" s="363"/>
      <c r="V156" s="363"/>
      <c r="X156" s="363"/>
      <c r="Z156" s="363"/>
    </row>
    <row r="157" spans="1:26" s="166" customFormat="1">
      <c r="B157" s="43" t="s">
        <v>349</v>
      </c>
      <c r="C157" s="158" t="s">
        <v>345</v>
      </c>
      <c r="D157" s="731">
        <v>0.61</v>
      </c>
      <c r="E157" s="167"/>
      <c r="F157" s="321"/>
      <c r="G157" s="506"/>
      <c r="H157" s="507"/>
      <c r="I157" s="168" t="s">
        <v>202</v>
      </c>
      <c r="J157" s="353">
        <v>0.98753000000000002</v>
      </c>
      <c r="K157" s="353">
        <v>5.5000000000000003E-4</v>
      </c>
      <c r="L157" s="353">
        <v>1.0200000000000001E-2</v>
      </c>
      <c r="M157" s="353">
        <v>0.99828000000000006</v>
      </c>
      <c r="O157" s="353">
        <v>0.21206</v>
      </c>
      <c r="Q157" s="353">
        <v>1.21034</v>
      </c>
      <c r="S157" s="169" t="str">
        <f>IF(ISBLANK(F157),"",F157*J157)</f>
        <v/>
      </c>
      <c r="T157" s="169" t="str">
        <f>IF(ISBLANK($F157),"",$F157*K157)</f>
        <v/>
      </c>
      <c r="U157" s="169" t="str">
        <f>IF(ISBLANK($F157),"",$F157*L157)</f>
        <v/>
      </c>
      <c r="V157" s="169" t="str">
        <f>IF(ISBLANK($F157),"",$F157*M157)</f>
        <v/>
      </c>
      <c r="X157" s="169" t="str">
        <f>IF(ISBLANK($F157),"",$F157*O157)</f>
        <v/>
      </c>
      <c r="Z157" s="169" t="str">
        <f>IF(ISBLANK($F157),"",$F157*Q157)</f>
        <v/>
      </c>
    </row>
    <row r="158" spans="1:26" s="302" customFormat="1" ht="9">
      <c r="A158" s="33"/>
      <c r="B158" s="357"/>
      <c r="C158" s="357"/>
      <c r="D158" s="357"/>
      <c r="E158" s="357"/>
      <c r="F158" s="357"/>
      <c r="G158" s="504"/>
      <c r="H158" s="505"/>
      <c r="I158" s="501"/>
      <c r="J158" s="360"/>
      <c r="K158" s="354"/>
      <c r="L158" s="354"/>
      <c r="M158" s="354"/>
      <c r="N158" s="33"/>
      <c r="O158" s="354"/>
      <c r="Q158" s="354"/>
      <c r="S158" s="368"/>
      <c r="T158" s="363"/>
      <c r="U158" s="363"/>
      <c r="V158" s="363"/>
      <c r="X158" s="363"/>
      <c r="Z158" s="363"/>
    </row>
    <row r="159" spans="1:26" s="166" customFormat="1">
      <c r="B159" s="43" t="s">
        <v>350</v>
      </c>
      <c r="C159" s="158" t="s">
        <v>345</v>
      </c>
      <c r="D159" s="731">
        <v>0.57065427033938954</v>
      </c>
      <c r="E159" s="167"/>
      <c r="F159" s="321"/>
      <c r="G159" s="506"/>
      <c r="H159" s="507"/>
      <c r="I159" s="168" t="s">
        <v>202</v>
      </c>
      <c r="J159" s="353">
        <v>0.90015000000000001</v>
      </c>
      <c r="K159" s="353">
        <v>4.2999999999999999E-4</v>
      </c>
      <c r="L159" s="353">
        <v>9.2999999999999992E-3</v>
      </c>
      <c r="M159" s="353">
        <v>0.90988000000000002</v>
      </c>
      <c r="O159" s="353">
        <v>0.19328000000000001</v>
      </c>
      <c r="Q159" s="353">
        <v>1.1031599999999999</v>
      </c>
      <c r="S159" s="169" t="str">
        <f>IF(ISBLANK(F159),"",F159*J159)</f>
        <v/>
      </c>
      <c r="T159" s="169" t="str">
        <f>IF(ISBLANK($F159),"",$F159*K159)</f>
        <v/>
      </c>
      <c r="U159" s="169" t="str">
        <f>IF(ISBLANK($F159),"",$F159*L159)</f>
        <v/>
      </c>
      <c r="V159" s="169" t="str">
        <f>IF(ISBLANK($F159),"",$F159*M159)</f>
        <v/>
      </c>
      <c r="X159" s="169" t="str">
        <f>IF(ISBLANK($F159),"",$F159*O159)</f>
        <v/>
      </c>
      <c r="Z159" s="169" t="str">
        <f>IF(ISBLANK($F159),"",$F159*Q159)</f>
        <v/>
      </c>
    </row>
    <row r="160" spans="1:26">
      <c r="A160" s="25"/>
      <c r="B160" s="78" t="s">
        <v>222</v>
      </c>
      <c r="C160" s="1242"/>
      <c r="D160" s="1243"/>
      <c r="E160" s="1244"/>
      <c r="F160" s="141"/>
      <c r="G160" s="510"/>
      <c r="H160" s="511"/>
      <c r="I160" s="137"/>
      <c r="J160" s="139"/>
      <c r="K160" s="139"/>
      <c r="L160" s="139"/>
      <c r="M160" s="139"/>
      <c r="O160" s="139"/>
      <c r="Q160" s="139"/>
      <c r="S160" s="156">
        <f>SUM(S130:S159)</f>
        <v>0</v>
      </c>
      <c r="T160" s="156">
        <f>SUM(T130:T159)</f>
        <v>0</v>
      </c>
      <c r="U160" s="156">
        <f>SUM(U130:U159)</f>
        <v>0</v>
      </c>
      <c r="V160" s="156">
        <f>SUM(V130:V159)</f>
        <v>0</v>
      </c>
      <c r="X160" s="156">
        <f>SUM(X130:X159)</f>
        <v>0</v>
      </c>
      <c r="Z160" s="156">
        <f>SUM(Z130:Z159)</f>
        <v>0</v>
      </c>
    </row>
    <row r="161" spans="1:26" s="33" customFormat="1" ht="9"/>
    <row r="162" spans="1:26" ht="12.75" customHeight="1">
      <c r="A162" s="56" t="s">
        <v>812</v>
      </c>
      <c r="B162" s="1100" t="s">
        <v>1418</v>
      </c>
      <c r="C162" s="1100"/>
      <c r="D162" s="1100"/>
      <c r="E162" s="1100"/>
      <c r="F162" s="1100"/>
      <c r="G162" s="1100"/>
      <c r="H162" s="1100"/>
      <c r="I162" s="1100"/>
      <c r="J162" s="1100"/>
      <c r="K162" s="1100"/>
      <c r="L162" s="1100"/>
      <c r="M162" s="1100"/>
      <c r="N162" s="1100"/>
      <c r="O162" s="1100"/>
    </row>
    <row r="163" spans="1:26" ht="12.75" customHeight="1">
      <c r="A163" s="56"/>
      <c r="B163" s="1098" t="s">
        <v>1414</v>
      </c>
      <c r="C163" s="1098"/>
      <c r="D163" s="1098"/>
      <c r="E163" s="1098"/>
      <c r="F163" s="1098"/>
      <c r="G163" s="1098"/>
      <c r="H163" s="1098"/>
      <c r="I163" s="1098"/>
      <c r="J163" s="1098"/>
      <c r="K163" s="1098"/>
      <c r="L163" s="1098"/>
      <c r="M163" s="1098"/>
      <c r="N163" s="1098"/>
      <c r="O163" s="1098"/>
    </row>
    <row r="164" spans="1:26">
      <c r="A164" s="25"/>
      <c r="B164" s="1265" t="s">
        <v>1425</v>
      </c>
      <c r="C164" s="1265"/>
      <c r="D164" s="1265"/>
      <c r="E164" s="1265"/>
      <c r="F164" s="1265"/>
      <c r="G164" s="1265"/>
      <c r="H164" s="1265"/>
      <c r="I164" s="1265"/>
      <c r="J164" s="1265"/>
      <c r="K164" s="1265"/>
      <c r="L164" s="1265"/>
      <c r="M164" s="1265"/>
      <c r="N164" s="1265"/>
      <c r="O164" s="1265"/>
    </row>
    <row r="165" spans="1:26">
      <c r="A165" s="25"/>
      <c r="B165" s="1261" t="s">
        <v>1426</v>
      </c>
      <c r="C165" s="1262"/>
      <c r="D165" s="1262"/>
      <c r="E165" s="1262"/>
      <c r="F165" s="1262"/>
      <c r="G165" s="1262"/>
      <c r="H165" s="1262"/>
      <c r="I165" s="1262"/>
      <c r="J165" s="1262"/>
      <c r="K165" s="1262"/>
      <c r="L165" s="1262"/>
      <c r="M165" s="1262"/>
      <c r="N165" s="1262"/>
      <c r="O165" s="1262"/>
    </row>
    <row r="166" spans="1:26" ht="30" customHeight="1">
      <c r="A166" s="56" t="s">
        <v>266</v>
      </c>
      <c r="B166" s="1102" t="s">
        <v>134</v>
      </c>
      <c r="C166" s="1102"/>
      <c r="D166" s="1102"/>
      <c r="E166" s="1102"/>
      <c r="F166" s="1102"/>
      <c r="G166" s="1102"/>
      <c r="H166" s="1102"/>
      <c r="I166" s="1102"/>
      <c r="J166" s="1102"/>
      <c r="K166" s="1102"/>
      <c r="L166" s="1102"/>
      <c r="M166" s="1102"/>
      <c r="N166" s="1102"/>
      <c r="O166" s="1102"/>
    </row>
    <row r="167" spans="1:26" ht="30" customHeight="1">
      <c r="A167" s="25"/>
      <c r="B167" s="1059" t="s">
        <v>1122</v>
      </c>
      <c r="C167" s="1131"/>
      <c r="D167" s="1131"/>
      <c r="E167" s="1131"/>
      <c r="F167" s="1131"/>
      <c r="G167" s="1131"/>
      <c r="H167" s="1131"/>
      <c r="I167" s="1131"/>
      <c r="J167" s="1131"/>
      <c r="K167" s="1131"/>
      <c r="L167" s="1131"/>
      <c r="M167" s="1131"/>
      <c r="N167" s="1131"/>
      <c r="O167" s="1131"/>
    </row>
    <row r="168" spans="1:26" ht="28.5" customHeight="1">
      <c r="A168" s="25"/>
      <c r="B168" s="1057" t="s">
        <v>1427</v>
      </c>
      <c r="C168" s="1118"/>
      <c r="D168" s="1118"/>
      <c r="E168" s="1118"/>
      <c r="F168" s="1118"/>
      <c r="G168" s="1118"/>
      <c r="H168" s="1118"/>
      <c r="I168" s="1118"/>
      <c r="J168" s="1118"/>
      <c r="K168" s="1118"/>
      <c r="L168" s="1118"/>
      <c r="M168" s="1118"/>
      <c r="N168" s="1118"/>
      <c r="O168" s="1118"/>
    </row>
    <row r="169" spans="1:26" ht="45.75" customHeight="1">
      <c r="A169" s="25"/>
      <c r="B169" s="1057" t="s">
        <v>1428</v>
      </c>
      <c r="C169" s="1118"/>
      <c r="D169" s="1118"/>
      <c r="E169" s="1118"/>
      <c r="F169" s="1118"/>
      <c r="G169" s="1118"/>
      <c r="H169" s="1118"/>
      <c r="I169" s="1118"/>
      <c r="J169" s="1118"/>
      <c r="K169" s="1118"/>
      <c r="L169" s="1118"/>
      <c r="M169" s="1118"/>
      <c r="N169" s="1118"/>
      <c r="O169" s="1118"/>
    </row>
    <row r="170" spans="1:26" ht="31.5" customHeight="1">
      <c r="A170" s="25"/>
      <c r="B170" s="1057" t="s">
        <v>1429</v>
      </c>
      <c r="C170" s="1118"/>
      <c r="D170" s="1118"/>
      <c r="E170" s="1118"/>
      <c r="F170" s="1118"/>
      <c r="G170" s="1118"/>
      <c r="H170" s="1118"/>
      <c r="I170" s="1118"/>
      <c r="J170" s="1118"/>
      <c r="K170" s="1118"/>
      <c r="L170" s="1118"/>
      <c r="M170" s="1118"/>
      <c r="N170" s="1118"/>
      <c r="O170" s="1118"/>
    </row>
    <row r="171" spans="1:26" ht="40.5" customHeight="1">
      <c r="A171" s="25"/>
      <c r="B171" s="1057" t="s">
        <v>1430</v>
      </c>
      <c r="C171" s="1118"/>
      <c r="D171" s="1118"/>
      <c r="E171" s="1118"/>
      <c r="F171" s="1118"/>
      <c r="G171" s="1118"/>
      <c r="H171" s="1118"/>
      <c r="I171" s="1118"/>
      <c r="J171" s="1118"/>
      <c r="K171" s="1118"/>
      <c r="L171" s="1118"/>
      <c r="M171" s="1118"/>
      <c r="N171" s="1118"/>
      <c r="O171" s="1118"/>
    </row>
    <row r="172" spans="1:26" ht="30" customHeight="1">
      <c r="A172" s="25"/>
      <c r="B172" s="1057" t="s">
        <v>1431</v>
      </c>
      <c r="C172" s="1118"/>
      <c r="D172" s="1118"/>
      <c r="E172" s="1118"/>
      <c r="F172" s="1118"/>
      <c r="G172" s="1118"/>
      <c r="H172" s="1118"/>
      <c r="I172" s="1118"/>
      <c r="J172" s="1118"/>
      <c r="K172" s="1118"/>
      <c r="L172" s="1118"/>
      <c r="M172" s="1118"/>
      <c r="N172" s="1118"/>
      <c r="O172" s="1118"/>
    </row>
    <row r="173" spans="1:26" s="25" customFormat="1" ht="15.75" customHeight="1">
      <c r="A173" s="56"/>
      <c r="B173" s="1098" t="s">
        <v>1419</v>
      </c>
      <c r="C173" s="1098"/>
      <c r="D173" s="1098"/>
      <c r="E173" s="1098"/>
      <c r="F173" s="1098"/>
      <c r="G173" s="1098"/>
      <c r="H173" s="1098"/>
      <c r="I173" s="1098"/>
      <c r="J173" s="1098"/>
      <c r="K173" s="1098"/>
      <c r="L173" s="1098"/>
      <c r="M173" s="1098"/>
      <c r="N173" s="1098"/>
      <c r="O173" s="1098"/>
    </row>
    <row r="174" spans="1:26" s="33" customFormat="1" ht="9"/>
    <row r="175" spans="1:26">
      <c r="A175" s="190" t="s">
        <v>299</v>
      </c>
      <c r="B175" s="8"/>
      <c r="J175" s="1241" t="s">
        <v>987</v>
      </c>
      <c r="K175" s="1241"/>
      <c r="L175" s="1241"/>
      <c r="M175" s="1241"/>
      <c r="O175" s="485" t="s">
        <v>749</v>
      </c>
      <c r="Q175" s="486" t="s">
        <v>750</v>
      </c>
      <c r="S175" s="1241" t="s">
        <v>987</v>
      </c>
      <c r="T175" s="1241"/>
      <c r="U175" s="1241"/>
      <c r="V175" s="1241"/>
      <c r="X175" s="485" t="s">
        <v>749</v>
      </c>
      <c r="Z175" s="486" t="s">
        <v>750</v>
      </c>
    </row>
    <row r="176" spans="1:26" ht="27.75" customHeight="1">
      <c r="A176" s="147" t="e">
        <f>A128</f>
        <v>#REF!</v>
      </c>
      <c r="B176" s="1247" t="s">
        <v>382</v>
      </c>
      <c r="C176" s="1248"/>
      <c r="D176" s="1248"/>
      <c r="E176" s="1248"/>
      <c r="F176" s="1248"/>
      <c r="G176" s="1248"/>
      <c r="H176" s="495"/>
      <c r="I176" s="495"/>
      <c r="J176" s="500" t="s">
        <v>844</v>
      </c>
      <c r="K176" s="500" t="s">
        <v>846</v>
      </c>
      <c r="L176" s="500" t="s">
        <v>847</v>
      </c>
      <c r="M176" s="494" t="s">
        <v>764</v>
      </c>
      <c r="N176" s="63"/>
      <c r="O176" s="494" t="s">
        <v>762</v>
      </c>
      <c r="P176" s="63"/>
      <c r="Q176" s="494" t="s">
        <v>763</v>
      </c>
      <c r="R176" s="63"/>
      <c r="S176" s="500" t="s">
        <v>844</v>
      </c>
      <c r="T176" s="500" t="s">
        <v>846</v>
      </c>
      <c r="U176" s="500" t="s">
        <v>847</v>
      </c>
      <c r="V176" s="494" t="s">
        <v>764</v>
      </c>
      <c r="W176" s="63"/>
      <c r="X176" s="494" t="s">
        <v>762</v>
      </c>
      <c r="Y176" s="63"/>
      <c r="Z176" s="494" t="s">
        <v>763</v>
      </c>
    </row>
    <row r="177" spans="1:26" ht="43.5" customHeight="1">
      <c r="A177" s="25"/>
      <c r="B177" s="97"/>
      <c r="C177" s="170" t="s">
        <v>336</v>
      </c>
      <c r="D177" s="133" t="s">
        <v>337</v>
      </c>
      <c r="E177" s="803" t="s">
        <v>1121</v>
      </c>
      <c r="F177" s="133" t="s">
        <v>351</v>
      </c>
      <c r="G177" s="170"/>
      <c r="H177" s="171"/>
      <c r="I177" s="133" t="s">
        <v>202</v>
      </c>
      <c r="J177" s="133" t="s">
        <v>198</v>
      </c>
      <c r="K177" s="133" t="s">
        <v>911</v>
      </c>
      <c r="L177" s="133" t="s">
        <v>911</v>
      </c>
      <c r="M177" s="133" t="s">
        <v>911</v>
      </c>
      <c r="O177" s="133" t="s">
        <v>911</v>
      </c>
      <c r="Q177" s="133" t="s">
        <v>911</v>
      </c>
      <c r="S177" s="133" t="s">
        <v>204</v>
      </c>
      <c r="T177" s="122" t="s">
        <v>772</v>
      </c>
      <c r="U177" s="122" t="s">
        <v>772</v>
      </c>
      <c r="V177" s="122" t="s">
        <v>772</v>
      </c>
      <c r="X177" s="122" t="s">
        <v>772</v>
      </c>
      <c r="Z177" s="122" t="s">
        <v>772</v>
      </c>
    </row>
    <row r="178" spans="1:26">
      <c r="A178" s="25"/>
      <c r="B178" s="22" t="s">
        <v>339</v>
      </c>
      <c r="C178" s="75" t="s">
        <v>340</v>
      </c>
      <c r="D178" s="748">
        <v>0.46</v>
      </c>
      <c r="E178" s="1005">
        <v>1.0123216601815823</v>
      </c>
      <c r="F178" s="5"/>
      <c r="G178" s="502"/>
      <c r="H178" s="503"/>
      <c r="I178" s="26" t="s">
        <v>202</v>
      </c>
      <c r="J178" s="162">
        <v>0.57921</v>
      </c>
      <c r="K178" s="162">
        <v>2.2000000000000001E-4</v>
      </c>
      <c r="L178" s="162">
        <v>5.9899999999999997E-3</v>
      </c>
      <c r="M178" s="162">
        <v>0.58542000000000005</v>
      </c>
      <c r="O178" s="162">
        <v>0.12436</v>
      </c>
      <c r="Q178" s="162">
        <v>0.70978000000000008</v>
      </c>
      <c r="S178" s="154" t="str">
        <f>IF(ISBLANK(F178),"",F178*J178)</f>
        <v/>
      </c>
      <c r="T178" s="154" t="str">
        <f t="shared" ref="T178:T189" si="21">IF(ISBLANK($F178),"",$F178*K178)</f>
        <v/>
      </c>
      <c r="U178" s="154" t="str">
        <f t="shared" ref="U178:U189" si="22">IF(ISBLANK($F178),"",$F178*L178)</f>
        <v/>
      </c>
      <c r="V178" s="154" t="str">
        <f t="shared" ref="V178:V189" si="23">IF(ISBLANK($F178),"",$F178*M178)</f>
        <v/>
      </c>
      <c r="X178" s="154" t="str">
        <f t="shared" ref="X178:X189" si="24">IF(ISBLANK($F178),"",$F178*O178)</f>
        <v/>
      </c>
      <c r="Z178" s="154" t="str">
        <f t="shared" ref="Z178:Z189" si="25">IF(ISBLANK($F178),"",$F178*Q178)</f>
        <v/>
      </c>
    </row>
    <row r="179" spans="1:26">
      <c r="A179" s="25"/>
      <c r="B179" s="22" t="s">
        <v>339</v>
      </c>
      <c r="C179" s="75" t="s">
        <v>342</v>
      </c>
      <c r="D179" s="748">
        <v>0.39</v>
      </c>
      <c r="E179" s="1005">
        <v>2.0598214285714285</v>
      </c>
      <c r="F179" s="5"/>
      <c r="G179" s="502"/>
      <c r="H179" s="503"/>
      <c r="I179" s="26" t="s">
        <v>202</v>
      </c>
      <c r="J179" s="162">
        <v>0.35034999999999999</v>
      </c>
      <c r="K179" s="162">
        <v>1.2999999999999999E-4</v>
      </c>
      <c r="L179" s="162">
        <v>3.62E-3</v>
      </c>
      <c r="M179" s="162">
        <v>0.35410000000000003</v>
      </c>
      <c r="O179" s="162">
        <v>7.5219999999999995E-2</v>
      </c>
      <c r="Q179" s="162">
        <v>0.42932000000000003</v>
      </c>
      <c r="S179" s="154" t="str">
        <f>IF(ISBLANK(F179),"",F179*J179)</f>
        <v/>
      </c>
      <c r="T179" s="154" t="str">
        <f t="shared" si="21"/>
        <v/>
      </c>
      <c r="U179" s="154" t="str">
        <f t="shared" si="22"/>
        <v/>
      </c>
      <c r="V179" s="154" t="str">
        <f t="shared" si="23"/>
        <v/>
      </c>
      <c r="X179" s="154" t="str">
        <f t="shared" si="24"/>
        <v/>
      </c>
      <c r="Z179" s="154" t="str">
        <f t="shared" si="25"/>
        <v/>
      </c>
    </row>
    <row r="180" spans="1:26">
      <c r="A180" s="25"/>
      <c r="B180" s="22" t="s">
        <v>339</v>
      </c>
      <c r="C180" s="75" t="s">
        <v>343</v>
      </c>
      <c r="D180" s="748">
        <v>0.54136860950865318</v>
      </c>
      <c r="E180" s="1005">
        <v>5.0777799880644512</v>
      </c>
      <c r="F180" s="5"/>
      <c r="G180" s="502"/>
      <c r="H180" s="503"/>
      <c r="I180" s="26" t="s">
        <v>202</v>
      </c>
      <c r="J180" s="162">
        <v>0.1903</v>
      </c>
      <c r="K180" s="162">
        <v>6.9999999999999994E-5</v>
      </c>
      <c r="L180" s="162">
        <v>1.97E-3</v>
      </c>
      <c r="M180" s="162">
        <v>0.19233999999999998</v>
      </c>
      <c r="O180" s="162">
        <v>4.086E-2</v>
      </c>
      <c r="Q180" s="162">
        <v>0.23319999999999999</v>
      </c>
      <c r="S180" s="154" t="str">
        <f>IF(ISBLANK(F180),"",F180*J180)</f>
        <v/>
      </c>
      <c r="T180" s="154" t="str">
        <f t="shared" si="21"/>
        <v/>
      </c>
      <c r="U180" s="154" t="str">
        <f t="shared" si="22"/>
        <v/>
      </c>
      <c r="V180" s="154" t="str">
        <f t="shared" si="23"/>
        <v/>
      </c>
      <c r="X180" s="154" t="str">
        <f t="shared" si="24"/>
        <v/>
      </c>
      <c r="Z180" s="154" t="str">
        <f t="shared" si="25"/>
        <v/>
      </c>
    </row>
    <row r="181" spans="1:26" s="302" customFormat="1" ht="9">
      <c r="A181" s="33"/>
      <c r="B181" s="357"/>
      <c r="C181" s="173"/>
      <c r="D181" s="873"/>
      <c r="E181" s="358"/>
      <c r="F181" s="359"/>
      <c r="G181" s="504"/>
      <c r="H181" s="505"/>
      <c r="I181" s="357"/>
      <c r="J181" s="360"/>
      <c r="K181" s="362"/>
      <c r="L181" s="362"/>
      <c r="M181" s="362"/>
      <c r="O181" s="362"/>
      <c r="Q181" s="362"/>
      <c r="S181" s="175"/>
      <c r="T181" s="363" t="str">
        <f t="shared" si="21"/>
        <v/>
      </c>
      <c r="U181" s="363" t="str">
        <f t="shared" si="22"/>
        <v/>
      </c>
      <c r="V181" s="363" t="str">
        <f t="shared" si="23"/>
        <v/>
      </c>
      <c r="X181" s="363" t="str">
        <f t="shared" si="24"/>
        <v/>
      </c>
      <c r="Z181" s="363" t="str">
        <f t="shared" si="25"/>
        <v/>
      </c>
    </row>
    <row r="182" spans="1:26" s="166" customFormat="1">
      <c r="B182" s="43" t="s">
        <v>344</v>
      </c>
      <c r="C182" s="158" t="s">
        <v>345</v>
      </c>
      <c r="D182" s="731">
        <v>0.53</v>
      </c>
      <c r="E182" s="1006">
        <v>3.3533744989708589</v>
      </c>
      <c r="F182" s="321"/>
      <c r="G182" s="506"/>
      <c r="H182" s="507"/>
      <c r="I182" s="168" t="s">
        <v>202</v>
      </c>
      <c r="J182" s="353">
        <v>0.24595</v>
      </c>
      <c r="K182" s="353">
        <v>9.0000000000000006E-5</v>
      </c>
      <c r="L182" s="353">
        <v>2.5400000000000002E-3</v>
      </c>
      <c r="M182" s="353">
        <v>0.24858</v>
      </c>
      <c r="O182" s="353">
        <v>5.2810000000000003E-2</v>
      </c>
      <c r="Q182" s="353">
        <v>0.30138999999999999</v>
      </c>
      <c r="S182" s="169" t="str">
        <f>IF(ISBLANK(F182),"",F182*J182)</f>
        <v/>
      </c>
      <c r="T182" s="169" t="str">
        <f t="shared" si="21"/>
        <v/>
      </c>
      <c r="U182" s="169" t="str">
        <f t="shared" si="22"/>
        <v/>
      </c>
      <c r="V182" s="169" t="str">
        <f t="shared" si="23"/>
        <v/>
      </c>
      <c r="X182" s="169" t="str">
        <f t="shared" si="24"/>
        <v/>
      </c>
      <c r="Z182" s="169" t="str">
        <f t="shared" si="25"/>
        <v/>
      </c>
    </row>
    <row r="183" spans="1:26" s="33" customFormat="1" ht="9">
      <c r="B183" s="357"/>
      <c r="C183" s="364"/>
      <c r="D183" s="357"/>
      <c r="E183" s="364"/>
      <c r="F183" s="176"/>
      <c r="G183" s="508"/>
      <c r="H183" s="509"/>
      <c r="I183" s="366"/>
      <c r="J183" s="362"/>
      <c r="K183" s="360"/>
      <c r="L183" s="360"/>
      <c r="M183" s="360"/>
      <c r="O183" s="360"/>
      <c r="Q183" s="360"/>
      <c r="S183" s="367"/>
      <c r="T183" s="368" t="str">
        <f t="shared" si="21"/>
        <v/>
      </c>
      <c r="U183" s="368" t="str">
        <f t="shared" si="22"/>
        <v/>
      </c>
      <c r="V183" s="368" t="str">
        <f t="shared" si="23"/>
        <v/>
      </c>
      <c r="X183" s="368" t="str">
        <f t="shared" si="24"/>
        <v/>
      </c>
      <c r="Z183" s="368" t="str">
        <f t="shared" si="25"/>
        <v/>
      </c>
    </row>
    <row r="184" spans="1:26">
      <c r="A184" s="25"/>
      <c r="B184" s="22" t="s">
        <v>346</v>
      </c>
      <c r="C184" s="75" t="s">
        <v>347</v>
      </c>
      <c r="D184" s="748">
        <v>0.44</v>
      </c>
      <c r="E184" s="1005">
        <v>5.5104895104895109</v>
      </c>
      <c r="F184" s="5"/>
      <c r="G184" s="502"/>
      <c r="H184" s="503"/>
      <c r="I184" s="26" t="s">
        <v>202</v>
      </c>
      <c r="J184" s="162">
        <v>0.16023000000000001</v>
      </c>
      <c r="K184" s="162">
        <v>9.0000000000000006E-5</v>
      </c>
      <c r="L184" s="162">
        <v>1.66E-3</v>
      </c>
      <c r="M184" s="162">
        <v>0.16198000000000001</v>
      </c>
      <c r="O184" s="162">
        <v>3.4410000000000003E-2</v>
      </c>
      <c r="Q184" s="162">
        <v>0.19639000000000001</v>
      </c>
      <c r="S184" s="154" t="str">
        <f>IF(ISBLANK(F184),"",F184*J184)</f>
        <v/>
      </c>
      <c r="T184" s="154" t="str">
        <f t="shared" si="21"/>
        <v/>
      </c>
      <c r="U184" s="154" t="str">
        <f t="shared" si="22"/>
        <v/>
      </c>
      <c r="V184" s="154" t="str">
        <f t="shared" si="23"/>
        <v/>
      </c>
      <c r="X184" s="154" t="str">
        <f t="shared" si="24"/>
        <v/>
      </c>
      <c r="Z184" s="154" t="str">
        <f t="shared" si="25"/>
        <v/>
      </c>
    </row>
    <row r="185" spans="1:26">
      <c r="A185" s="25"/>
      <c r="B185" s="22" t="s">
        <v>346</v>
      </c>
      <c r="C185" s="75" t="s">
        <v>348</v>
      </c>
      <c r="D185" s="748">
        <v>0.62</v>
      </c>
      <c r="E185" s="1005">
        <v>11.782273603082851</v>
      </c>
      <c r="F185" s="5"/>
      <c r="G185" s="502"/>
      <c r="H185" s="503"/>
      <c r="I185" s="26" t="s">
        <v>202</v>
      </c>
      <c r="J185" s="162">
        <v>8.3809999999999996E-2</v>
      </c>
      <c r="K185" s="162">
        <v>5.0000000000000002E-5</v>
      </c>
      <c r="L185" s="162">
        <v>8.7000000000000001E-4</v>
      </c>
      <c r="M185" s="162">
        <v>8.4729999999999986E-2</v>
      </c>
      <c r="O185" s="162">
        <v>1.7999999999999999E-2</v>
      </c>
      <c r="Q185" s="162">
        <v>0.10272999999999999</v>
      </c>
      <c r="S185" s="154" t="str">
        <f>IF(ISBLANK(F185),"",F185*J185)</f>
        <v/>
      </c>
      <c r="T185" s="154" t="str">
        <f t="shared" si="21"/>
        <v/>
      </c>
      <c r="U185" s="154" t="str">
        <f t="shared" si="22"/>
        <v/>
      </c>
      <c r="V185" s="154" t="str">
        <f t="shared" si="23"/>
        <v/>
      </c>
      <c r="X185" s="154" t="str">
        <f t="shared" si="24"/>
        <v/>
      </c>
      <c r="Z185" s="154" t="str">
        <f t="shared" si="25"/>
        <v/>
      </c>
    </row>
    <row r="186" spans="1:26" s="302" customFormat="1" ht="9">
      <c r="A186" s="33"/>
      <c r="B186" s="357"/>
      <c r="C186" s="364"/>
      <c r="D186" s="874"/>
      <c r="E186" s="365"/>
      <c r="F186" s="357"/>
      <c r="G186" s="504"/>
      <c r="H186" s="505"/>
      <c r="I186" s="357"/>
      <c r="J186" s="360"/>
      <c r="K186" s="362"/>
      <c r="L186" s="362"/>
      <c r="M186" s="362"/>
      <c r="O186" s="362"/>
      <c r="Q186" s="362"/>
      <c r="S186" s="175"/>
      <c r="T186" s="363" t="str">
        <f t="shared" si="21"/>
        <v/>
      </c>
      <c r="U186" s="363" t="str">
        <f t="shared" si="22"/>
        <v/>
      </c>
      <c r="V186" s="363" t="str">
        <f t="shared" si="23"/>
        <v/>
      </c>
      <c r="X186" s="363" t="str">
        <f t="shared" si="24"/>
        <v/>
      </c>
      <c r="Z186" s="363" t="str">
        <f t="shared" si="25"/>
        <v/>
      </c>
    </row>
    <row r="187" spans="1:26" s="166" customFormat="1">
      <c r="B187" s="43" t="s">
        <v>349</v>
      </c>
      <c r="C187" s="158" t="s">
        <v>345</v>
      </c>
      <c r="D187" s="731">
        <v>0.61</v>
      </c>
      <c r="E187" s="1006">
        <v>11.312119941287481</v>
      </c>
      <c r="F187" s="321"/>
      <c r="G187" s="506"/>
      <c r="H187" s="507"/>
      <c r="I187" s="168" t="s">
        <v>202</v>
      </c>
      <c r="J187" s="353">
        <v>8.7300000000000003E-2</v>
      </c>
      <c r="K187" s="353">
        <v>5.0000000000000002E-5</v>
      </c>
      <c r="L187" s="353">
        <v>8.9999999999999998E-4</v>
      </c>
      <c r="M187" s="353">
        <v>8.8249999999999995E-2</v>
      </c>
      <c r="O187" s="353">
        <v>1.8749999999999999E-2</v>
      </c>
      <c r="Q187" s="353">
        <v>0.107</v>
      </c>
      <c r="S187" s="169" t="str">
        <f>IF(ISBLANK(F187),"",F187*J187)</f>
        <v/>
      </c>
      <c r="T187" s="169" t="str">
        <f t="shared" si="21"/>
        <v/>
      </c>
      <c r="U187" s="169" t="str">
        <f t="shared" si="22"/>
        <v/>
      </c>
      <c r="V187" s="169" t="str">
        <f t="shared" si="23"/>
        <v/>
      </c>
      <c r="X187" s="169" t="str">
        <f t="shared" si="24"/>
        <v/>
      </c>
      <c r="Z187" s="169" t="str">
        <f t="shared" si="25"/>
        <v/>
      </c>
    </row>
    <row r="188" spans="1:26" s="302" customFormat="1" ht="9">
      <c r="A188" s="33"/>
      <c r="B188" s="357"/>
      <c r="C188" s="173"/>
      <c r="D188" s="873"/>
      <c r="E188" s="358"/>
      <c r="F188" s="361"/>
      <c r="G188" s="504"/>
      <c r="H188" s="505"/>
      <c r="I188" s="357"/>
      <c r="J188" s="360"/>
      <c r="K188" s="362"/>
      <c r="L188" s="362"/>
      <c r="M188" s="362"/>
      <c r="O188" s="362"/>
      <c r="Q188" s="362"/>
      <c r="S188" s="175"/>
      <c r="T188" s="363" t="str">
        <f t="shared" si="21"/>
        <v/>
      </c>
      <c r="U188" s="363" t="str">
        <f t="shared" si="22"/>
        <v/>
      </c>
      <c r="V188" s="363" t="str">
        <f t="shared" si="23"/>
        <v/>
      </c>
      <c r="X188" s="363" t="str">
        <f t="shared" si="24"/>
        <v/>
      </c>
      <c r="Z188" s="363" t="str">
        <f t="shared" si="25"/>
        <v/>
      </c>
    </row>
    <row r="189" spans="1:26" s="166" customFormat="1">
      <c r="B189" s="43" t="s">
        <v>350</v>
      </c>
      <c r="C189" s="158" t="s">
        <v>345</v>
      </c>
      <c r="D189" s="731">
        <v>0.57065427033938954</v>
      </c>
      <c r="E189" s="1006">
        <v>7.3978368586499021</v>
      </c>
      <c r="F189" s="321"/>
      <c r="G189" s="506"/>
      <c r="H189" s="507"/>
      <c r="I189" s="168" t="s">
        <v>202</v>
      </c>
      <c r="J189" s="353">
        <v>0.12168</v>
      </c>
      <c r="K189" s="353">
        <v>8.0000000000000007E-5</v>
      </c>
      <c r="L189" s="353">
        <v>1.9E-3</v>
      </c>
      <c r="M189" s="353">
        <v>0.12365999999999999</v>
      </c>
      <c r="O189" s="353">
        <v>2.6270000000000002E-2</v>
      </c>
      <c r="Q189" s="353">
        <v>0.14993000000000001</v>
      </c>
      <c r="S189" s="169" t="str">
        <f>IF(ISBLANK(F189),"",F189*J189)</f>
        <v/>
      </c>
      <c r="T189" s="169" t="str">
        <f t="shared" si="21"/>
        <v/>
      </c>
      <c r="U189" s="169" t="str">
        <f t="shared" si="22"/>
        <v/>
      </c>
      <c r="V189" s="169" t="str">
        <f t="shared" si="23"/>
        <v/>
      </c>
      <c r="X189" s="169" t="str">
        <f t="shared" si="24"/>
        <v/>
      </c>
      <c r="Z189" s="169" t="str">
        <f t="shared" si="25"/>
        <v/>
      </c>
    </row>
    <row r="190" spans="1:26">
      <c r="A190" s="25"/>
      <c r="B190" s="78" t="s">
        <v>222</v>
      </c>
      <c r="C190" s="1242"/>
      <c r="D190" s="1243"/>
      <c r="E190" s="1244"/>
      <c r="F190" s="141"/>
      <c r="G190" s="510"/>
      <c r="H190" s="511"/>
      <c r="I190" s="137"/>
      <c r="J190" s="139"/>
      <c r="K190" s="139"/>
      <c r="L190" s="139"/>
      <c r="M190" s="139"/>
      <c r="O190" s="139"/>
      <c r="Q190" s="139"/>
      <c r="S190" s="156">
        <f>SUM(S178:S189)</f>
        <v>0</v>
      </c>
      <c r="T190" s="156">
        <f>SUM(T178:T189)</f>
        <v>0</v>
      </c>
      <c r="U190" s="156">
        <f>SUM(U178:U189)</f>
        <v>0</v>
      </c>
      <c r="V190" s="156">
        <f>SUM(V178:V189)</f>
        <v>0</v>
      </c>
      <c r="X190" s="156">
        <f>SUM(X178:X189)</f>
        <v>0</v>
      </c>
      <c r="Z190" s="156">
        <f>SUM(Z178:Z189)</f>
        <v>0</v>
      </c>
    </row>
    <row r="191" spans="1:26" s="44" customFormat="1">
      <c r="A191" s="25"/>
    </row>
    <row r="192" spans="1:26" ht="12.75" customHeight="1">
      <c r="A192" s="56" t="s">
        <v>812</v>
      </c>
      <c r="B192" s="1100" t="s">
        <v>1418</v>
      </c>
      <c r="C192" s="1100"/>
      <c r="D192" s="1100"/>
      <c r="E192" s="1100"/>
      <c r="F192" s="1100"/>
      <c r="G192" s="1100"/>
      <c r="H192" s="1100"/>
      <c r="I192" s="1100"/>
      <c r="J192" s="1100"/>
      <c r="K192" s="1100"/>
      <c r="L192" s="1100"/>
      <c r="M192" s="1100"/>
      <c r="N192" s="1100"/>
      <c r="O192" s="1100"/>
    </row>
    <row r="193" spans="1:26" ht="75.75" customHeight="1">
      <c r="A193" s="56" t="s">
        <v>266</v>
      </c>
      <c r="B193" s="1102" t="s">
        <v>979</v>
      </c>
      <c r="C193" s="1102"/>
      <c r="D193" s="1102"/>
      <c r="E193" s="1102"/>
      <c r="F193" s="1102"/>
      <c r="G193" s="1102"/>
      <c r="H193" s="1102"/>
      <c r="I193" s="1102"/>
      <c r="J193" s="1102"/>
      <c r="K193" s="1102"/>
      <c r="L193" s="1102"/>
      <c r="M193" s="1102"/>
      <c r="N193" s="1102"/>
      <c r="O193" s="1102"/>
    </row>
    <row r="194" spans="1:26" s="25" customFormat="1">
      <c r="A194" s="56"/>
      <c r="B194" s="1100" t="s">
        <v>1171</v>
      </c>
      <c r="C194" s="1100"/>
      <c r="D194" s="1100"/>
      <c r="E194" s="1100"/>
      <c r="F194" s="1100"/>
      <c r="G194" s="1100"/>
      <c r="H194" s="1100"/>
      <c r="I194" s="1100"/>
      <c r="J194" s="1100"/>
      <c r="K194" s="1100"/>
      <c r="L194" s="1100"/>
      <c r="M194" s="1100"/>
      <c r="N194" s="1100"/>
      <c r="O194" s="1100"/>
    </row>
    <row r="195" spans="1:26" s="25" customFormat="1" ht="17.25" customHeight="1">
      <c r="A195" s="56"/>
      <c r="B195" s="1100"/>
      <c r="C195" s="1100"/>
      <c r="D195" s="1100"/>
      <c r="E195" s="1100"/>
      <c r="F195" s="1100"/>
      <c r="G195" s="1100"/>
      <c r="H195" s="1100"/>
      <c r="I195" s="1100"/>
      <c r="J195" s="1100"/>
      <c r="K195" s="1100"/>
      <c r="L195" s="1100"/>
      <c r="M195" s="1100"/>
      <c r="N195" s="1100"/>
      <c r="O195" s="1100"/>
    </row>
    <row r="196" spans="1:26" ht="45" customHeight="1">
      <c r="A196" s="56"/>
      <c r="B196" s="1100" t="s">
        <v>1172</v>
      </c>
      <c r="C196" s="1102"/>
      <c r="D196" s="1102"/>
      <c r="E196" s="1102"/>
      <c r="F196" s="1102"/>
      <c r="G196" s="1102"/>
      <c r="H196" s="1102"/>
      <c r="I196" s="1102"/>
      <c r="J196" s="1102"/>
      <c r="K196" s="1102"/>
      <c r="L196" s="1102"/>
      <c r="M196" s="1102"/>
      <c r="N196" s="1102"/>
      <c r="O196" s="1102"/>
    </row>
    <row r="197" spans="1:26" ht="45" customHeight="1">
      <c r="A197" s="25"/>
      <c r="B197" s="1057" t="s">
        <v>1432</v>
      </c>
      <c r="C197" s="1118"/>
      <c r="D197" s="1118"/>
      <c r="E197" s="1118"/>
      <c r="F197" s="1118"/>
      <c r="G197" s="1118"/>
      <c r="H197" s="1118"/>
      <c r="I197" s="1118"/>
      <c r="J197" s="1118"/>
      <c r="K197" s="1118"/>
      <c r="L197" s="1118"/>
      <c r="M197" s="1118"/>
      <c r="N197" s="1118"/>
      <c r="O197" s="1118"/>
    </row>
    <row r="198" spans="1:26" ht="60.75" customHeight="1">
      <c r="A198" s="25"/>
      <c r="B198" s="1057" t="s">
        <v>1144</v>
      </c>
      <c r="C198" s="1118"/>
      <c r="D198" s="1118"/>
      <c r="E198" s="1118"/>
      <c r="F198" s="1118"/>
      <c r="G198" s="1118"/>
      <c r="H198" s="1118"/>
      <c r="I198" s="1118"/>
      <c r="J198" s="1118"/>
      <c r="K198" s="1118"/>
      <c r="L198" s="1118"/>
      <c r="M198" s="1118"/>
      <c r="N198" s="1118"/>
      <c r="O198" s="1118"/>
    </row>
    <row r="199" spans="1:26" s="25" customFormat="1" ht="15.75" customHeight="1">
      <c r="A199" s="56"/>
      <c r="B199" s="1098" t="s">
        <v>1419</v>
      </c>
      <c r="C199" s="1098"/>
      <c r="D199" s="1098"/>
      <c r="E199" s="1098"/>
      <c r="F199" s="1098"/>
      <c r="G199" s="1098"/>
      <c r="H199" s="1098"/>
      <c r="I199" s="1098"/>
      <c r="J199" s="1098"/>
      <c r="K199" s="1098"/>
      <c r="L199" s="1098"/>
      <c r="M199" s="1098"/>
      <c r="N199" s="1098"/>
      <c r="O199" s="1098"/>
    </row>
    <row r="200" spans="1:26" ht="13">
      <c r="A200" s="25"/>
      <c r="B200" s="69"/>
      <c r="C200" s="63"/>
      <c r="D200" s="63"/>
      <c r="E200" s="63"/>
      <c r="F200" s="63"/>
      <c r="G200" s="63"/>
      <c r="H200" s="63"/>
      <c r="I200" s="63"/>
    </row>
    <row r="201" spans="1:26">
      <c r="A201" s="730" t="s">
        <v>300</v>
      </c>
      <c r="B201" s="1263"/>
      <c r="C201" s="1264"/>
      <c r="D201" s="1264"/>
      <c r="E201" s="1264"/>
      <c r="F201" s="1264"/>
      <c r="G201" s="1264"/>
      <c r="H201" s="1264"/>
      <c r="I201" s="1264"/>
      <c r="J201" s="1266" t="s">
        <v>749</v>
      </c>
      <c r="K201" s="1267"/>
      <c r="L201" s="1267"/>
      <c r="M201" s="1268"/>
      <c r="O201" s="485" t="s">
        <v>749</v>
      </c>
      <c r="Q201" s="486" t="s">
        <v>750</v>
      </c>
      <c r="S201" s="1266" t="s">
        <v>749</v>
      </c>
      <c r="T201" s="1267"/>
      <c r="U201" s="1267"/>
      <c r="V201" s="1268"/>
      <c r="X201" s="485" t="s">
        <v>749</v>
      </c>
      <c r="Z201" s="486" t="s">
        <v>750</v>
      </c>
    </row>
    <row r="202" spans="1:26" ht="24">
      <c r="A202" s="732"/>
      <c r="B202" s="1247" t="s">
        <v>916</v>
      </c>
      <c r="C202" s="1248"/>
      <c r="D202" s="1248"/>
      <c r="E202" s="1248"/>
      <c r="F202" s="1248"/>
      <c r="G202" s="1248"/>
      <c r="H202" s="1248"/>
      <c r="I202" s="1248"/>
      <c r="J202" s="500" t="s">
        <v>844</v>
      </c>
      <c r="K202" s="500" t="s">
        <v>846</v>
      </c>
      <c r="L202" s="500" t="s">
        <v>847</v>
      </c>
      <c r="M202" s="494" t="s">
        <v>764</v>
      </c>
      <c r="N202" s="63"/>
      <c r="O202" s="494" t="s">
        <v>762</v>
      </c>
      <c r="P202" s="63"/>
      <c r="Q202" s="494" t="s">
        <v>763</v>
      </c>
      <c r="R202" s="63"/>
      <c r="S202" s="500" t="s">
        <v>844</v>
      </c>
      <c r="T202" s="500" t="s">
        <v>846</v>
      </c>
      <c r="U202" s="500" t="s">
        <v>847</v>
      </c>
      <c r="V202" s="494" t="s">
        <v>764</v>
      </c>
      <c r="W202" s="63"/>
      <c r="X202" s="494" t="s">
        <v>762</v>
      </c>
      <c r="Y202" s="63"/>
      <c r="Z202" s="494" t="s">
        <v>763</v>
      </c>
    </row>
    <row r="203" spans="1:26" ht="24">
      <c r="A203" s="733"/>
      <c r="B203" s="97" t="s">
        <v>352</v>
      </c>
      <c r="C203" s="130" t="s">
        <v>353</v>
      </c>
      <c r="D203" s="131"/>
      <c r="E203" s="132"/>
      <c r="F203" s="133" t="s">
        <v>351</v>
      </c>
      <c r="G203" s="1257"/>
      <c r="H203" s="1258"/>
      <c r="I203" s="96" t="s">
        <v>202</v>
      </c>
      <c r="J203" s="133" t="s">
        <v>197</v>
      </c>
      <c r="K203" s="133" t="s">
        <v>911</v>
      </c>
      <c r="L203" s="133" t="s">
        <v>911</v>
      </c>
      <c r="M203" s="133" t="s">
        <v>911</v>
      </c>
      <c r="O203" s="133" t="s">
        <v>911</v>
      </c>
      <c r="Q203" s="133" t="s">
        <v>911</v>
      </c>
      <c r="S203" s="133" t="s">
        <v>204</v>
      </c>
      <c r="T203" s="122" t="s">
        <v>772</v>
      </c>
      <c r="U203" s="122" t="s">
        <v>772</v>
      </c>
      <c r="V203" s="122" t="s">
        <v>772</v>
      </c>
      <c r="X203" s="122" t="s">
        <v>772</v>
      </c>
      <c r="Z203" s="122" t="s">
        <v>772</v>
      </c>
    </row>
    <row r="204" spans="1:26">
      <c r="A204" s="733"/>
      <c r="B204" s="23" t="s">
        <v>283</v>
      </c>
      <c r="C204" s="75" t="s">
        <v>1080</v>
      </c>
      <c r="D204" s="76"/>
      <c r="E204" s="77"/>
      <c r="F204" s="5"/>
      <c r="G204" s="134"/>
      <c r="H204" s="135"/>
      <c r="I204" s="26" t="s">
        <v>202</v>
      </c>
      <c r="J204" s="162">
        <v>2.76E-2</v>
      </c>
      <c r="K204" s="162">
        <v>4.0000000000000003E-5</v>
      </c>
      <c r="L204" s="162">
        <v>2.99E-3</v>
      </c>
      <c r="M204" s="162">
        <v>3.0629999999999998E-2</v>
      </c>
      <c r="O204" s="162">
        <v>5.7099999999999998E-3</v>
      </c>
      <c r="Q204" s="162">
        <v>3.6339999999999997E-2</v>
      </c>
      <c r="S204" s="154" t="str">
        <f>IF(ISBLANK(F204),"",F204*J204)</f>
        <v/>
      </c>
      <c r="T204" s="154" t="str">
        <f>IF(ISBLANK($F204),"",$F204*K204)</f>
        <v/>
      </c>
      <c r="U204" s="154" t="str">
        <f>IF(ISBLANK($F204),"",$F204*L204)</f>
        <v/>
      </c>
      <c r="V204" s="154" t="str">
        <f>IF(ISBLANK($F204),"",$F204*M204)</f>
        <v/>
      </c>
      <c r="X204" s="154" t="str">
        <f>IF(ISBLANK($F204),"",$F204*O204)</f>
        <v/>
      </c>
      <c r="Z204" s="154" t="str">
        <f>IF(ISBLANK($F204),"",$F204*Q204)</f>
        <v/>
      </c>
    </row>
    <row r="205" spans="1:26" ht="24">
      <c r="A205" s="733"/>
      <c r="B205" s="97" t="s">
        <v>352</v>
      </c>
      <c r="C205" s="130" t="s">
        <v>353</v>
      </c>
      <c r="D205" s="131"/>
      <c r="E205" s="132"/>
      <c r="F205" s="133" t="s">
        <v>351</v>
      </c>
      <c r="G205" s="96" t="s">
        <v>202</v>
      </c>
      <c r="H205" s="122" t="s">
        <v>535</v>
      </c>
      <c r="I205" s="96" t="s">
        <v>202</v>
      </c>
      <c r="J205" s="356" t="s">
        <v>197</v>
      </c>
      <c r="K205" s="765" t="s">
        <v>911</v>
      </c>
      <c r="L205" s="765" t="s">
        <v>911</v>
      </c>
      <c r="M205" s="765" t="s">
        <v>911</v>
      </c>
      <c r="O205" s="765" t="s">
        <v>911</v>
      </c>
      <c r="Q205" s="765" t="s">
        <v>911</v>
      </c>
      <c r="S205" s="160" t="s">
        <v>204</v>
      </c>
      <c r="T205" s="160" t="s">
        <v>204</v>
      </c>
      <c r="U205" s="160" t="s">
        <v>204</v>
      </c>
      <c r="V205" s="160" t="s">
        <v>204</v>
      </c>
      <c r="X205" s="160" t="s">
        <v>204</v>
      </c>
      <c r="Z205" s="160" t="s">
        <v>204</v>
      </c>
    </row>
    <row r="206" spans="1:26">
      <c r="A206" s="733"/>
      <c r="B206" s="23" t="s">
        <v>549</v>
      </c>
      <c r="C206" s="74" t="s">
        <v>114</v>
      </c>
      <c r="D206" s="83"/>
      <c r="E206" s="84"/>
      <c r="F206" s="484"/>
      <c r="G206" s="26" t="s">
        <v>202</v>
      </c>
      <c r="H206" s="38">
        <v>1.0900000000000001</v>
      </c>
      <c r="I206" s="26" t="s">
        <v>202</v>
      </c>
      <c r="J206" s="162">
        <v>2.0434999999999999</v>
      </c>
      <c r="K206" s="162">
        <v>1.2600000000000001E-3</v>
      </c>
      <c r="L206" s="162">
        <v>2.0119999999999999E-2</v>
      </c>
      <c r="M206" s="162">
        <v>2.06487</v>
      </c>
      <c r="O206" s="162">
        <v>0.42564000000000002</v>
      </c>
      <c r="Q206" s="162">
        <v>2.49051</v>
      </c>
      <c r="S206" s="154" t="str">
        <f t="shared" ref="S206:V208" si="26">IF(ISBLANK($F206),"",$F206*J206*$H206)</f>
        <v/>
      </c>
      <c r="T206" s="154" t="str">
        <f t="shared" si="26"/>
        <v/>
      </c>
      <c r="U206" s="154" t="str">
        <f t="shared" si="26"/>
        <v/>
      </c>
      <c r="V206" s="154" t="str">
        <f t="shared" si="26"/>
        <v/>
      </c>
      <c r="X206" s="154" t="str">
        <f>IF(ISBLANK($F206),"",$F206*O206*$H206)</f>
        <v/>
      </c>
      <c r="Z206" s="154" t="str">
        <f>IF(ISBLANK($F206),"",$F206*Q206*$H206)</f>
        <v/>
      </c>
    </row>
    <row r="207" spans="1:26">
      <c r="A207" s="733"/>
      <c r="B207" s="22"/>
      <c r="C207" s="74" t="s">
        <v>2</v>
      </c>
      <c r="D207" s="83"/>
      <c r="E207" s="84"/>
      <c r="F207" s="484"/>
      <c r="G207" s="26" t="s">
        <v>202</v>
      </c>
      <c r="H207" s="38">
        <v>1.0900000000000001</v>
      </c>
      <c r="I207" s="26" t="s">
        <v>202</v>
      </c>
      <c r="J207" s="162">
        <v>1.2292400000000001</v>
      </c>
      <c r="K207" s="162">
        <v>6.9999999999999994E-5</v>
      </c>
      <c r="L207" s="162">
        <v>1.21E-2</v>
      </c>
      <c r="M207" s="162">
        <v>1.2414099999999999</v>
      </c>
      <c r="O207" s="162">
        <v>0.25603999999999999</v>
      </c>
      <c r="Q207" s="162">
        <v>1.4974499999999999</v>
      </c>
      <c r="S207" s="154" t="str">
        <f t="shared" si="26"/>
        <v/>
      </c>
      <c r="T207" s="154" t="str">
        <f t="shared" si="26"/>
        <v/>
      </c>
      <c r="U207" s="154" t="str">
        <f t="shared" si="26"/>
        <v/>
      </c>
      <c r="V207" s="154" t="str">
        <f t="shared" si="26"/>
        <v/>
      </c>
      <c r="X207" s="154" t="str">
        <f>IF(ISBLANK($F207),"",$F207*O207*$H207)</f>
        <v/>
      </c>
      <c r="Z207" s="154" t="str">
        <f>IF(ISBLANK($F207),"",$F207*Q207*$H207)</f>
        <v/>
      </c>
    </row>
    <row r="208" spans="1:26">
      <c r="A208" s="733"/>
      <c r="B208" s="23"/>
      <c r="C208" s="74" t="s">
        <v>3</v>
      </c>
      <c r="D208" s="83"/>
      <c r="E208" s="84"/>
      <c r="F208" s="484"/>
      <c r="G208" s="26" t="s">
        <v>202</v>
      </c>
      <c r="H208" s="38">
        <v>1.0900000000000001</v>
      </c>
      <c r="I208" s="26" t="s">
        <v>202</v>
      </c>
      <c r="J208" s="162">
        <v>0.63470000000000004</v>
      </c>
      <c r="K208" s="162">
        <v>4.0000000000000003E-5</v>
      </c>
      <c r="L208" s="162">
        <v>6.2500000000000003E-3</v>
      </c>
      <c r="M208" s="162">
        <v>0.64098999999999995</v>
      </c>
      <c r="O208" s="162">
        <v>0.13220000000000001</v>
      </c>
      <c r="Q208" s="162">
        <v>0.77318999999999993</v>
      </c>
      <c r="S208" s="154" t="str">
        <f t="shared" si="26"/>
        <v/>
      </c>
      <c r="T208" s="154" t="str">
        <f t="shared" si="26"/>
        <v/>
      </c>
      <c r="U208" s="154" t="str">
        <f t="shared" si="26"/>
        <v/>
      </c>
      <c r="V208" s="154" t="str">
        <f t="shared" si="26"/>
        <v/>
      </c>
      <c r="X208" s="154" t="str">
        <f>IF(ISBLANK($F208),"",$F208*O208*$H208)</f>
        <v/>
      </c>
      <c r="Z208" s="154" t="str">
        <f>IF(ISBLANK($F208),"",$F208*Q208*$H208)</f>
        <v/>
      </c>
    </row>
    <row r="209" spans="1:26" s="79" customFormat="1">
      <c r="A209" s="734"/>
      <c r="B209" s="78" t="s">
        <v>222</v>
      </c>
      <c r="C209" s="81"/>
      <c r="D209" s="81"/>
      <c r="E209" s="82"/>
      <c r="F209" s="136"/>
      <c r="G209" s="137"/>
      <c r="H209" s="138"/>
      <c r="I209" s="137"/>
      <c r="J209" s="138"/>
      <c r="K209" s="138"/>
      <c r="L209" s="138"/>
      <c r="M209" s="138"/>
      <c r="O209" s="138"/>
      <c r="Q209" s="138"/>
      <c r="S209" s="156">
        <f>SUM(S204,S206:S208)</f>
        <v>0</v>
      </c>
      <c r="T209" s="156">
        <f>SUM(T204,T206:T208)</f>
        <v>0</v>
      </c>
      <c r="U209" s="156">
        <f>SUM(U204,U206:U208)</f>
        <v>0</v>
      </c>
      <c r="V209" s="156">
        <f>SUM(V204,V206:V208)</f>
        <v>0</v>
      </c>
      <c r="X209" s="156">
        <f>SUM(X204,X206:X208)</f>
        <v>0</v>
      </c>
      <c r="Z209" s="156">
        <f>SUM(Z204,Z206:Z208)</f>
        <v>0</v>
      </c>
    </row>
    <row r="210" spans="1:26" s="44" customFormat="1">
      <c r="A210" s="733"/>
    </row>
    <row r="211" spans="1:26" ht="12.75" customHeight="1">
      <c r="A211" s="735" t="s">
        <v>812</v>
      </c>
      <c r="B211" s="1100" t="s">
        <v>1418</v>
      </c>
      <c r="C211" s="1100"/>
      <c r="D211" s="1100"/>
      <c r="E211" s="1100"/>
      <c r="F211" s="1100"/>
      <c r="G211" s="1100"/>
      <c r="H211" s="1100"/>
      <c r="I211" s="1100"/>
      <c r="J211" s="1100"/>
      <c r="K211" s="1100"/>
      <c r="L211" s="1100"/>
      <c r="M211" s="1100"/>
      <c r="N211" s="1100"/>
      <c r="O211" s="1100"/>
    </row>
    <row r="212" spans="1:26" ht="12.75" customHeight="1">
      <c r="A212" s="735"/>
      <c r="B212" s="1100" t="s">
        <v>1433</v>
      </c>
      <c r="C212" s="1100"/>
      <c r="D212" s="1100"/>
      <c r="E212" s="1100"/>
      <c r="F212" s="1100"/>
      <c r="G212" s="1100"/>
      <c r="H212" s="1100"/>
      <c r="I212" s="1100"/>
      <c r="J212" s="1100"/>
      <c r="K212" s="1100"/>
      <c r="L212" s="1100"/>
      <c r="M212" s="1100"/>
      <c r="N212" s="1100"/>
      <c r="O212" s="1100"/>
    </row>
    <row r="213" spans="1:26" ht="12.75" customHeight="1">
      <c r="A213" s="735"/>
      <c r="B213" s="1100" t="s">
        <v>1170</v>
      </c>
      <c r="C213" s="1100"/>
      <c r="D213" s="1100"/>
      <c r="E213" s="1100"/>
      <c r="F213" s="1100"/>
      <c r="G213" s="1100"/>
      <c r="H213" s="1100"/>
      <c r="I213" s="1100"/>
      <c r="J213" s="1100"/>
      <c r="K213" s="1100"/>
      <c r="L213" s="1100"/>
      <c r="M213" s="1100"/>
      <c r="N213" s="1100"/>
      <c r="O213" s="1100"/>
    </row>
    <row r="214" spans="1:26" ht="12.75" customHeight="1">
      <c r="A214" s="735"/>
      <c r="B214" s="1100" t="s">
        <v>1423</v>
      </c>
      <c r="C214" s="1100"/>
      <c r="D214" s="1100"/>
      <c r="E214" s="1100"/>
      <c r="F214" s="1100"/>
      <c r="G214" s="1100"/>
      <c r="H214" s="1100"/>
      <c r="I214" s="1100"/>
      <c r="J214" s="1100"/>
      <c r="K214" s="1100"/>
      <c r="L214" s="1100"/>
      <c r="M214" s="1100"/>
      <c r="N214" s="1100"/>
      <c r="O214" s="1100"/>
    </row>
    <row r="215" spans="1:26">
      <c r="A215" s="735" t="s">
        <v>266</v>
      </c>
      <c r="B215" s="1007" t="s">
        <v>548</v>
      </c>
      <c r="C215" s="1002"/>
      <c r="D215" s="1002"/>
      <c r="E215" s="1002"/>
      <c r="F215" s="1002"/>
      <c r="G215" s="1002"/>
      <c r="H215" s="735"/>
      <c r="I215" s="735"/>
      <c r="J215" s="733"/>
      <c r="K215" s="733"/>
      <c r="L215" s="956"/>
      <c r="M215" s="956"/>
      <c r="N215" s="956"/>
      <c r="O215" s="956"/>
    </row>
    <row r="216" spans="1:26" ht="30.75" customHeight="1">
      <c r="A216" s="733"/>
      <c r="B216" s="1057" t="s">
        <v>1439</v>
      </c>
      <c r="C216" s="1057"/>
      <c r="D216" s="1057"/>
      <c r="E216" s="1057"/>
      <c r="F216" s="1057"/>
      <c r="G216" s="1057"/>
      <c r="H216" s="1057"/>
      <c r="I216" s="1057"/>
      <c r="J216" s="1057"/>
      <c r="K216" s="1057"/>
      <c r="L216" s="1057"/>
      <c r="M216" s="1057"/>
      <c r="N216" s="1057"/>
      <c r="O216" s="1057"/>
    </row>
    <row r="217" spans="1:26">
      <c r="A217" s="733"/>
      <c r="B217" s="1116" t="s">
        <v>1434</v>
      </c>
      <c r="C217" s="1116"/>
      <c r="D217" s="1116"/>
      <c r="E217" s="1116"/>
      <c r="F217" s="1116"/>
      <c r="G217" s="1116"/>
      <c r="H217" s="1116"/>
      <c r="I217" s="1116"/>
      <c r="J217" s="1116"/>
      <c r="K217" s="1116"/>
      <c r="L217" s="1116"/>
      <c r="M217" s="1116"/>
      <c r="N217" s="1116"/>
      <c r="O217" s="1116"/>
    </row>
    <row r="218" spans="1:26" ht="14.25" customHeight="1">
      <c r="A218" s="733"/>
      <c r="B218" s="1098" t="s">
        <v>1419</v>
      </c>
      <c r="C218" s="1098"/>
      <c r="D218" s="1098"/>
      <c r="E218" s="1098"/>
      <c r="F218" s="1098"/>
      <c r="G218" s="1098"/>
      <c r="H218" s="1098"/>
      <c r="I218" s="1098"/>
      <c r="J218" s="1098"/>
      <c r="K218" s="1098"/>
      <c r="L218" s="1098"/>
      <c r="M218" s="1098"/>
      <c r="N218" s="1098"/>
      <c r="O218" s="1098"/>
    </row>
    <row r="219" spans="1:26" s="33" customFormat="1" ht="9">
      <c r="A219" s="553"/>
      <c r="B219" s="880"/>
      <c r="C219" s="631"/>
      <c r="D219" s="631"/>
      <c r="E219" s="631"/>
      <c r="F219" s="631"/>
      <c r="G219" s="631"/>
      <c r="H219" s="631"/>
      <c r="I219" s="631"/>
      <c r="J219" s="553"/>
      <c r="K219" s="553"/>
      <c r="L219" s="553"/>
      <c r="M219" s="553"/>
      <c r="N219" s="553"/>
      <c r="O219" s="553"/>
    </row>
    <row r="220" spans="1:26" s="25" customFormat="1">
      <c r="A220" s="733"/>
      <c r="B220" s="1008" t="s">
        <v>301</v>
      </c>
      <c r="C220" s="735"/>
      <c r="D220" s="735"/>
      <c r="E220" s="735"/>
      <c r="F220" s="735"/>
      <c r="G220" s="735"/>
      <c r="H220" s="735"/>
      <c r="I220" s="735"/>
      <c r="J220" s="733"/>
      <c r="K220" s="733"/>
      <c r="L220" s="733"/>
      <c r="M220" s="733"/>
      <c r="N220" s="733"/>
      <c r="O220" s="733"/>
    </row>
    <row r="221" spans="1:26" s="25" customFormat="1" ht="63.75" customHeight="1">
      <c r="A221" s="733"/>
      <c r="B221" s="1057" t="s">
        <v>1435</v>
      </c>
      <c r="C221" s="1057"/>
      <c r="D221" s="1057"/>
      <c r="E221" s="1057"/>
      <c r="F221" s="1057"/>
      <c r="G221" s="1057"/>
      <c r="H221" s="1057"/>
      <c r="I221" s="1057"/>
      <c r="J221" s="1057"/>
      <c r="K221" s="1057"/>
      <c r="L221" s="1057"/>
      <c r="M221" s="1057"/>
      <c r="N221" s="1057"/>
      <c r="O221" s="1057"/>
    </row>
    <row r="222" spans="1:26" ht="69.75" customHeight="1">
      <c r="A222" s="733"/>
      <c r="B222" s="1118" t="s">
        <v>537</v>
      </c>
      <c r="C222" s="1118"/>
      <c r="D222" s="1118"/>
      <c r="E222" s="1118"/>
      <c r="F222" s="1118"/>
      <c r="G222" s="1118"/>
      <c r="H222" s="1118"/>
      <c r="I222" s="1118"/>
      <c r="J222" s="1118"/>
      <c r="K222" s="1118"/>
      <c r="L222" s="1118"/>
      <c r="M222" s="1118"/>
      <c r="N222" s="1118"/>
      <c r="O222" s="1118"/>
    </row>
    <row r="223" spans="1:26" ht="42" customHeight="1">
      <c r="A223" s="736">
        <v>1</v>
      </c>
      <c r="B223" s="1131" t="s">
        <v>980</v>
      </c>
      <c r="C223" s="1131"/>
      <c r="D223" s="1131"/>
      <c r="E223" s="1131"/>
      <c r="F223" s="1131"/>
      <c r="G223" s="1131"/>
      <c r="H223" s="1131"/>
      <c r="I223" s="1131"/>
      <c r="J223" s="1131"/>
      <c r="K223" s="1131"/>
      <c r="L223" s="1131"/>
      <c r="M223" s="1131"/>
      <c r="N223" s="1131"/>
      <c r="O223" s="1131"/>
    </row>
    <row r="224" spans="1:26">
      <c r="A224" s="733"/>
      <c r="B224" s="1269" t="s">
        <v>536</v>
      </c>
      <c r="C224" s="1269"/>
      <c r="D224" s="1269"/>
      <c r="E224" s="1269"/>
      <c r="F224" s="1269"/>
      <c r="G224" s="1269"/>
      <c r="H224" s="1269"/>
      <c r="I224" s="1269"/>
      <c r="J224" s="1269"/>
      <c r="K224" s="1269"/>
      <c r="L224" s="1269"/>
      <c r="M224" s="1269"/>
      <c r="N224" s="1269"/>
      <c r="O224" s="1269"/>
    </row>
    <row r="225" spans="1:26" s="25" customFormat="1" ht="15.75" customHeight="1">
      <c r="A225" s="735"/>
      <c r="B225" s="1098" t="s">
        <v>1419</v>
      </c>
      <c r="C225" s="1098"/>
      <c r="D225" s="1098"/>
      <c r="E225" s="1098"/>
      <c r="F225" s="1098"/>
      <c r="G225" s="1098"/>
      <c r="H225" s="1098"/>
      <c r="I225" s="1098"/>
      <c r="J225" s="1098"/>
      <c r="K225" s="1098"/>
      <c r="L225" s="1098"/>
      <c r="M225" s="1098"/>
      <c r="N225" s="1098"/>
      <c r="O225" s="1098"/>
    </row>
    <row r="226" spans="1:26">
      <c r="B226" s="18"/>
      <c r="C226" s="70"/>
      <c r="D226" s="70"/>
      <c r="E226" s="70"/>
      <c r="F226" s="70"/>
      <c r="G226" s="70"/>
      <c r="H226" s="70"/>
      <c r="I226" s="70"/>
    </row>
    <row r="227" spans="1:26">
      <c r="A227" s="190" t="s">
        <v>917</v>
      </c>
      <c r="B227" s="1263"/>
      <c r="C227" s="1264"/>
      <c r="D227" s="1264"/>
      <c r="E227" s="1264"/>
      <c r="F227" s="1264"/>
      <c r="G227" s="1264"/>
      <c r="H227" s="1264"/>
      <c r="I227" s="1264"/>
      <c r="J227" s="1266" t="s">
        <v>749</v>
      </c>
      <c r="K227" s="1267"/>
      <c r="L227" s="1267"/>
      <c r="M227" s="1268"/>
      <c r="O227" s="485" t="s">
        <v>749</v>
      </c>
      <c r="Q227" s="486" t="s">
        <v>750</v>
      </c>
      <c r="S227" s="1266" t="s">
        <v>749</v>
      </c>
      <c r="T227" s="1267"/>
      <c r="U227" s="1267"/>
      <c r="V227" s="1268"/>
      <c r="X227" s="485" t="s">
        <v>749</v>
      </c>
      <c r="Z227" s="486" t="s">
        <v>750</v>
      </c>
    </row>
    <row r="228" spans="1:26" ht="24">
      <c r="A228" s="147"/>
      <c r="B228" s="1247" t="s">
        <v>978</v>
      </c>
      <c r="C228" s="1248"/>
      <c r="D228" s="1248"/>
      <c r="E228" s="1248"/>
      <c r="F228" s="1248"/>
      <c r="G228" s="1248"/>
      <c r="H228" s="1248"/>
      <c r="I228" s="1248"/>
      <c r="J228" s="500" t="s">
        <v>844</v>
      </c>
      <c r="K228" s="500" t="s">
        <v>846</v>
      </c>
      <c r="L228" s="500" t="s">
        <v>847</v>
      </c>
      <c r="M228" s="494" t="s">
        <v>764</v>
      </c>
      <c r="N228" s="63"/>
      <c r="O228" s="494" t="s">
        <v>762</v>
      </c>
      <c r="P228" s="63"/>
      <c r="Q228" s="494" t="s">
        <v>763</v>
      </c>
      <c r="R228" s="63"/>
      <c r="S228" s="500" t="s">
        <v>844</v>
      </c>
      <c r="T228" s="500" t="s">
        <v>846</v>
      </c>
      <c r="U228" s="500" t="s">
        <v>847</v>
      </c>
      <c r="V228" s="494" t="s">
        <v>764</v>
      </c>
      <c r="W228" s="63"/>
      <c r="X228" s="494" t="s">
        <v>762</v>
      </c>
      <c r="Y228" s="63"/>
      <c r="Z228" s="494" t="s">
        <v>763</v>
      </c>
    </row>
    <row r="229" spans="1:26" ht="24">
      <c r="A229" s="25"/>
      <c r="B229" s="97" t="s">
        <v>352</v>
      </c>
      <c r="C229" s="130" t="s">
        <v>353</v>
      </c>
      <c r="D229" s="131"/>
      <c r="E229" s="132"/>
      <c r="F229" s="133" t="s">
        <v>351</v>
      </c>
      <c r="G229" s="1257"/>
      <c r="H229" s="1258"/>
      <c r="I229" s="96" t="s">
        <v>202</v>
      </c>
      <c r="J229" s="133" t="s">
        <v>197</v>
      </c>
      <c r="K229" s="133" t="s">
        <v>911</v>
      </c>
      <c r="L229" s="133" t="s">
        <v>911</v>
      </c>
      <c r="M229" s="133" t="s">
        <v>911</v>
      </c>
      <c r="O229" s="133" t="s">
        <v>911</v>
      </c>
      <c r="Q229" s="133" t="s">
        <v>911</v>
      </c>
      <c r="S229" s="133" t="s">
        <v>204</v>
      </c>
      <c r="T229" s="122" t="s">
        <v>772</v>
      </c>
      <c r="U229" s="122" t="s">
        <v>772</v>
      </c>
      <c r="V229" s="122" t="s">
        <v>772</v>
      </c>
      <c r="X229" s="122" t="s">
        <v>772</v>
      </c>
      <c r="Z229" s="122" t="s">
        <v>772</v>
      </c>
    </row>
    <row r="230" spans="1:26">
      <c r="A230" s="25"/>
      <c r="B230" s="64" t="s">
        <v>918</v>
      </c>
      <c r="C230" s="72" t="s">
        <v>919</v>
      </c>
      <c r="D230" s="73"/>
      <c r="E230" s="469" t="s">
        <v>920</v>
      </c>
      <c r="F230" s="140"/>
      <c r="G230" s="134"/>
      <c r="H230" s="135"/>
      <c r="I230" s="97"/>
      <c r="J230" s="355"/>
      <c r="K230" s="355"/>
      <c r="L230" s="355"/>
      <c r="M230" s="355"/>
      <c r="O230" s="355"/>
      <c r="Q230" s="355"/>
      <c r="S230" s="159"/>
      <c r="T230" s="177" t="s">
        <v>291</v>
      </c>
      <c r="U230" s="177" t="s">
        <v>291</v>
      </c>
      <c r="V230" s="177" t="s">
        <v>291</v>
      </c>
      <c r="X230" s="177" t="s">
        <v>291</v>
      </c>
      <c r="Z230" s="177" t="s">
        <v>291</v>
      </c>
    </row>
    <row r="231" spans="1:26">
      <c r="A231" s="25"/>
      <c r="B231" s="74" t="s">
        <v>921</v>
      </c>
      <c r="C231" s="74" t="s">
        <v>922</v>
      </c>
      <c r="D231" s="83"/>
      <c r="E231" s="470">
        <v>0.48</v>
      </c>
      <c r="F231" s="322"/>
      <c r="G231" s="134"/>
      <c r="H231" s="135"/>
      <c r="I231" s="26" t="s">
        <v>202</v>
      </c>
      <c r="J231" s="162">
        <v>2.8999999999999998E-3</v>
      </c>
      <c r="K231" s="162">
        <v>0</v>
      </c>
      <c r="L231" s="162">
        <v>2.0000000000000002E-5</v>
      </c>
      <c r="M231" s="162">
        <v>2.9199999999999999E-3</v>
      </c>
      <c r="O231" s="162">
        <v>5.5000000000000003E-4</v>
      </c>
      <c r="Q231" s="162">
        <v>3.47E-3</v>
      </c>
      <c r="S231" s="154" t="str">
        <f t="shared" ref="S231:S282" si="27">IF(ISBLANK($F231),"",$F231*J231)</f>
        <v/>
      </c>
      <c r="T231" s="154" t="str">
        <f t="shared" ref="T231:T262" si="28">IF(ISBLANK($F231),"",$F231*K231)</f>
        <v/>
      </c>
      <c r="U231" s="154" t="str">
        <f t="shared" ref="U231:U262" si="29">IF(ISBLANK($F231),"",$F231*L231)</f>
        <v/>
      </c>
      <c r="V231" s="154" t="str">
        <f t="shared" ref="V231:V262" si="30">IF(ISBLANK($F231),"",$F231*M231)</f>
        <v/>
      </c>
      <c r="X231" s="154" t="str">
        <f t="shared" ref="X231:X262" si="31">IF(ISBLANK($F231),"",$F231*O231)</f>
        <v/>
      </c>
      <c r="Z231" s="154" t="str">
        <f t="shared" ref="Z231:Z262" si="32">IF(ISBLANK($F231),"",$F231*Q231)</f>
        <v/>
      </c>
    </row>
    <row r="232" spans="1:26">
      <c r="A232" s="25"/>
      <c r="B232" s="74" t="s">
        <v>921</v>
      </c>
      <c r="C232" s="74" t="s">
        <v>923</v>
      </c>
      <c r="D232" s="83"/>
      <c r="E232" s="470">
        <v>0.48</v>
      </c>
      <c r="F232" s="5"/>
      <c r="G232" s="134"/>
      <c r="H232" s="135"/>
      <c r="I232" s="26" t="s">
        <v>202</v>
      </c>
      <c r="J232" s="162">
        <v>4.4000000000000003E-3</v>
      </c>
      <c r="K232" s="162">
        <v>0</v>
      </c>
      <c r="L232" s="162">
        <v>3.0000000000000001E-5</v>
      </c>
      <c r="M232" s="162">
        <v>4.4299999999999999E-3</v>
      </c>
      <c r="O232" s="162">
        <v>8.3000000000000001E-4</v>
      </c>
      <c r="Q232" s="162">
        <v>5.2599999999999999E-3</v>
      </c>
      <c r="S232" s="154" t="str">
        <f t="shared" si="27"/>
        <v/>
      </c>
      <c r="T232" s="154" t="str">
        <f t="shared" si="28"/>
        <v/>
      </c>
      <c r="U232" s="154" t="str">
        <f t="shared" si="29"/>
        <v/>
      </c>
      <c r="V232" s="154" t="str">
        <f t="shared" si="30"/>
        <v/>
      </c>
      <c r="X232" s="154" t="str">
        <f t="shared" si="31"/>
        <v/>
      </c>
      <c r="Z232" s="154" t="str">
        <f t="shared" si="32"/>
        <v/>
      </c>
    </row>
    <row r="233" spans="1:26">
      <c r="A233" s="25"/>
      <c r="B233" s="74" t="s">
        <v>921</v>
      </c>
      <c r="C233" s="74" t="s">
        <v>924</v>
      </c>
      <c r="D233" s="83"/>
      <c r="E233" s="470">
        <v>0.48</v>
      </c>
      <c r="F233" s="5"/>
      <c r="G233" s="134"/>
      <c r="H233" s="135"/>
      <c r="I233" s="26" t="s">
        <v>202</v>
      </c>
      <c r="J233" s="162">
        <v>5.9000000000000007E-3</v>
      </c>
      <c r="K233" s="162">
        <v>0</v>
      </c>
      <c r="L233" s="162">
        <v>5.0000000000000002E-5</v>
      </c>
      <c r="M233" s="162">
        <v>5.9500000000000004E-3</v>
      </c>
      <c r="O233" s="162">
        <v>1.1199999999999999E-3</v>
      </c>
      <c r="Q233" s="162">
        <v>7.0699999999999999E-3</v>
      </c>
      <c r="S233" s="154" t="str">
        <f t="shared" si="27"/>
        <v/>
      </c>
      <c r="T233" s="154" t="str">
        <f t="shared" si="28"/>
        <v/>
      </c>
      <c r="U233" s="154" t="str">
        <f t="shared" si="29"/>
        <v/>
      </c>
      <c r="V233" s="154" t="str">
        <f t="shared" si="30"/>
        <v/>
      </c>
      <c r="X233" s="154" t="str">
        <f t="shared" si="31"/>
        <v/>
      </c>
      <c r="Z233" s="154" t="str">
        <f t="shared" si="32"/>
        <v/>
      </c>
    </row>
    <row r="234" spans="1:26">
      <c r="A234" s="25"/>
      <c r="B234" s="74" t="s">
        <v>921</v>
      </c>
      <c r="C234" s="74" t="s">
        <v>925</v>
      </c>
      <c r="D234" s="83"/>
      <c r="E234" s="470">
        <v>0.48</v>
      </c>
      <c r="F234" s="5"/>
      <c r="G234" s="134"/>
      <c r="H234" s="135"/>
      <c r="I234" s="26" t="s">
        <v>202</v>
      </c>
      <c r="J234" s="162">
        <v>7.4999999999999997E-3</v>
      </c>
      <c r="K234" s="162">
        <v>0</v>
      </c>
      <c r="L234" s="162">
        <v>6.0000000000000002E-5</v>
      </c>
      <c r="M234" s="162">
        <v>7.5599999999999999E-3</v>
      </c>
      <c r="O234" s="162">
        <v>1.42E-3</v>
      </c>
      <c r="Q234" s="162">
        <v>8.9800000000000001E-3</v>
      </c>
      <c r="S234" s="154" t="str">
        <f t="shared" si="27"/>
        <v/>
      </c>
      <c r="T234" s="154" t="str">
        <f t="shared" si="28"/>
        <v/>
      </c>
      <c r="U234" s="154" t="str">
        <f t="shared" si="29"/>
        <v/>
      </c>
      <c r="V234" s="154" t="str">
        <f t="shared" si="30"/>
        <v/>
      </c>
      <c r="X234" s="154" t="str">
        <f t="shared" si="31"/>
        <v/>
      </c>
      <c r="Z234" s="154" t="str">
        <f t="shared" si="32"/>
        <v/>
      </c>
    </row>
    <row r="235" spans="1:26">
      <c r="A235" s="25"/>
      <c r="B235" s="74" t="s">
        <v>921</v>
      </c>
      <c r="C235" s="74" t="s">
        <v>926</v>
      </c>
      <c r="D235" s="83"/>
      <c r="E235" s="470">
        <v>0.48</v>
      </c>
      <c r="F235" s="5"/>
      <c r="G235" s="134"/>
      <c r="H235" s="135"/>
      <c r="I235" s="26" t="s">
        <v>202</v>
      </c>
      <c r="J235" s="162">
        <v>9.1000000000000004E-3</v>
      </c>
      <c r="K235" s="162">
        <v>0</v>
      </c>
      <c r="L235" s="162">
        <v>6.9999999999999994E-5</v>
      </c>
      <c r="M235" s="162">
        <v>9.1700000000000011E-3</v>
      </c>
      <c r="O235" s="162">
        <v>1.72E-3</v>
      </c>
      <c r="Q235" s="162">
        <v>1.089E-2</v>
      </c>
      <c r="S235" s="154" t="str">
        <f t="shared" si="27"/>
        <v/>
      </c>
      <c r="T235" s="154" t="str">
        <f t="shared" si="28"/>
        <v/>
      </c>
      <c r="U235" s="154" t="str">
        <f t="shared" si="29"/>
        <v/>
      </c>
      <c r="V235" s="154" t="str">
        <f t="shared" si="30"/>
        <v/>
      </c>
      <c r="X235" s="154" t="str">
        <f t="shared" si="31"/>
        <v/>
      </c>
      <c r="Z235" s="154" t="str">
        <f t="shared" si="32"/>
        <v/>
      </c>
    </row>
    <row r="236" spans="1:26">
      <c r="A236" s="25"/>
      <c r="B236" s="74" t="s">
        <v>921</v>
      </c>
      <c r="C236" s="74" t="s">
        <v>927</v>
      </c>
      <c r="D236" s="83"/>
      <c r="E236" s="470">
        <v>0.48</v>
      </c>
      <c r="F236" s="484"/>
      <c r="G236" s="134"/>
      <c r="H236" s="135"/>
      <c r="I236" s="26" t="s">
        <v>202</v>
      </c>
      <c r="J236" s="162">
        <v>3.3299999999999996E-2</v>
      </c>
      <c r="K236" s="162">
        <v>1.0000000000000001E-5</v>
      </c>
      <c r="L236" s="162">
        <v>2.5999999999999998E-4</v>
      </c>
      <c r="M236" s="162">
        <v>3.3570000000000003E-2</v>
      </c>
      <c r="O236" s="162">
        <v>6.3E-3</v>
      </c>
      <c r="Q236" s="162">
        <v>3.9870000000000003E-2</v>
      </c>
      <c r="S236" s="154" t="str">
        <f t="shared" si="27"/>
        <v/>
      </c>
      <c r="T236" s="154" t="str">
        <f t="shared" si="28"/>
        <v/>
      </c>
      <c r="U236" s="154" t="str">
        <f t="shared" si="29"/>
        <v/>
      </c>
      <c r="V236" s="154" t="str">
        <f t="shared" si="30"/>
        <v/>
      </c>
      <c r="X236" s="154" t="str">
        <f t="shared" si="31"/>
        <v/>
      </c>
      <c r="Z236" s="154" t="str">
        <f t="shared" si="32"/>
        <v/>
      </c>
    </row>
    <row r="237" spans="1:26" ht="13">
      <c r="A237" s="79"/>
      <c r="B237" s="80" t="s">
        <v>921</v>
      </c>
      <c r="C237" s="80" t="s">
        <v>4</v>
      </c>
      <c r="D237" s="83"/>
      <c r="E237" s="471">
        <v>0.48</v>
      </c>
      <c r="F237" s="483"/>
      <c r="G237" s="472"/>
      <c r="H237" s="473"/>
      <c r="I237" s="26" t="s">
        <v>202</v>
      </c>
      <c r="J237" s="475">
        <v>4.5100000000000001E-3</v>
      </c>
      <c r="K237" s="475">
        <v>0</v>
      </c>
      <c r="L237" s="475">
        <v>3.0000000000000001E-5</v>
      </c>
      <c r="M237" s="475">
        <v>4.5399999999999998E-3</v>
      </c>
      <c r="N237" s="476"/>
      <c r="O237" s="475">
        <v>8.4999999999999995E-4</v>
      </c>
      <c r="P237" s="476"/>
      <c r="Q237" s="475">
        <v>5.3899999999999998E-3</v>
      </c>
      <c r="R237" s="476"/>
      <c r="S237" s="154" t="str">
        <f t="shared" si="27"/>
        <v/>
      </c>
      <c r="T237" s="154" t="str">
        <f t="shared" si="28"/>
        <v/>
      </c>
      <c r="U237" s="154" t="str">
        <f t="shared" si="29"/>
        <v/>
      </c>
      <c r="V237" s="154" t="str">
        <f t="shared" si="30"/>
        <v/>
      </c>
      <c r="W237" s="476"/>
      <c r="X237" s="154" t="str">
        <f t="shared" si="31"/>
        <v/>
      </c>
      <c r="Y237" s="476"/>
      <c r="Z237" s="154" t="str">
        <f t="shared" si="32"/>
        <v/>
      </c>
    </row>
    <row r="238" spans="1:26">
      <c r="A238" s="25"/>
      <c r="B238" s="74" t="s">
        <v>928</v>
      </c>
      <c r="C238" s="74" t="s">
        <v>929</v>
      </c>
      <c r="D238" s="83"/>
      <c r="E238" s="470">
        <v>0.55000000000000004</v>
      </c>
      <c r="F238" s="484"/>
      <c r="G238" s="134"/>
      <c r="H238" s="135"/>
      <c r="I238" s="26" t="s">
        <v>202</v>
      </c>
      <c r="J238" s="162">
        <v>5.7000000000000002E-3</v>
      </c>
      <c r="K238" s="162">
        <v>0</v>
      </c>
      <c r="L238" s="162">
        <v>4.0000000000000003E-5</v>
      </c>
      <c r="M238" s="162">
        <v>5.7400000000000003E-3</v>
      </c>
      <c r="O238" s="162">
        <v>1.08E-3</v>
      </c>
      <c r="Q238" s="162">
        <v>6.8200000000000005E-3</v>
      </c>
      <c r="S238" s="154" t="str">
        <f t="shared" si="27"/>
        <v/>
      </c>
      <c r="T238" s="154" t="str">
        <f t="shared" si="28"/>
        <v/>
      </c>
      <c r="U238" s="154" t="str">
        <f t="shared" si="29"/>
        <v/>
      </c>
      <c r="V238" s="154" t="str">
        <f t="shared" si="30"/>
        <v/>
      </c>
      <c r="X238" s="154" t="str">
        <f t="shared" si="31"/>
        <v/>
      </c>
      <c r="Z238" s="154" t="str">
        <f t="shared" si="32"/>
        <v/>
      </c>
    </row>
    <row r="239" spans="1:26">
      <c r="A239" s="25"/>
      <c r="B239" s="74" t="s">
        <v>928</v>
      </c>
      <c r="C239" s="74" t="s">
        <v>930</v>
      </c>
      <c r="D239" s="83"/>
      <c r="E239" s="470">
        <v>0.55000000000000004</v>
      </c>
      <c r="F239" s="484"/>
      <c r="G239" s="134"/>
      <c r="H239" s="135"/>
      <c r="I239" s="26" t="s">
        <v>202</v>
      </c>
      <c r="J239" s="162">
        <v>1.03E-2</v>
      </c>
      <c r="K239" s="162">
        <v>0</v>
      </c>
      <c r="L239" s="162">
        <v>8.0000000000000007E-5</v>
      </c>
      <c r="M239" s="162">
        <v>1.038E-2</v>
      </c>
      <c r="O239" s="162">
        <v>1.9499999999999999E-3</v>
      </c>
      <c r="Q239" s="162">
        <v>1.2330000000000001E-2</v>
      </c>
      <c r="S239" s="154" t="str">
        <f t="shared" si="27"/>
        <v/>
      </c>
      <c r="T239" s="154" t="str">
        <f t="shared" si="28"/>
        <v/>
      </c>
      <c r="U239" s="154" t="str">
        <f t="shared" si="29"/>
        <v/>
      </c>
      <c r="V239" s="154" t="str">
        <f t="shared" si="30"/>
        <v/>
      </c>
      <c r="X239" s="154" t="str">
        <f t="shared" si="31"/>
        <v/>
      </c>
      <c r="Z239" s="154" t="str">
        <f t="shared" si="32"/>
        <v/>
      </c>
    </row>
    <row r="240" spans="1:26">
      <c r="A240" s="25"/>
      <c r="B240" s="74" t="s">
        <v>928</v>
      </c>
      <c r="C240" s="74" t="s">
        <v>931</v>
      </c>
      <c r="D240" s="83"/>
      <c r="E240" s="470">
        <v>0.5</v>
      </c>
      <c r="F240" s="5"/>
      <c r="G240" s="134"/>
      <c r="H240" s="135"/>
      <c r="I240" s="26" t="s">
        <v>202</v>
      </c>
      <c r="J240" s="162">
        <v>1.8699999999999998E-2</v>
      </c>
      <c r="K240" s="162">
        <v>1.0000000000000001E-5</v>
      </c>
      <c r="L240" s="162">
        <v>1.3999999999999999E-4</v>
      </c>
      <c r="M240" s="162">
        <v>1.8849999999999999E-2</v>
      </c>
      <c r="O240" s="162">
        <v>3.5400000000000002E-3</v>
      </c>
      <c r="Q240" s="162">
        <v>2.239E-2</v>
      </c>
      <c r="S240" s="154" t="str">
        <f t="shared" si="27"/>
        <v/>
      </c>
      <c r="T240" s="154" t="str">
        <f t="shared" si="28"/>
        <v/>
      </c>
      <c r="U240" s="154" t="str">
        <f t="shared" si="29"/>
        <v/>
      </c>
      <c r="V240" s="154" t="str">
        <f t="shared" si="30"/>
        <v/>
      </c>
      <c r="X240" s="154" t="str">
        <f t="shared" si="31"/>
        <v/>
      </c>
      <c r="Z240" s="154" t="str">
        <f t="shared" si="32"/>
        <v/>
      </c>
    </row>
    <row r="241" spans="1:26">
      <c r="A241" s="25"/>
      <c r="B241" s="74" t="s">
        <v>928</v>
      </c>
      <c r="C241" s="74" t="s">
        <v>932</v>
      </c>
      <c r="D241" s="83"/>
      <c r="E241" s="470">
        <v>0.45</v>
      </c>
      <c r="F241" s="5"/>
      <c r="G241" s="134"/>
      <c r="H241" s="135"/>
      <c r="I241" s="26" t="s">
        <v>202</v>
      </c>
      <c r="J241" s="162">
        <v>2.92E-2</v>
      </c>
      <c r="K241" s="162">
        <v>1.0000000000000001E-5</v>
      </c>
      <c r="L241" s="162">
        <v>2.2000000000000001E-4</v>
      </c>
      <c r="M241" s="162">
        <v>2.9430000000000001E-2</v>
      </c>
      <c r="O241" s="162">
        <v>5.5300000000000002E-3</v>
      </c>
      <c r="Q241" s="162">
        <v>3.4960000000000005E-2</v>
      </c>
      <c r="S241" s="154" t="str">
        <f t="shared" si="27"/>
        <v/>
      </c>
      <c r="T241" s="154" t="str">
        <f t="shared" si="28"/>
        <v/>
      </c>
      <c r="U241" s="154" t="str">
        <f t="shared" si="29"/>
        <v/>
      </c>
      <c r="V241" s="154" t="str">
        <f t="shared" si="30"/>
        <v/>
      </c>
      <c r="X241" s="154" t="str">
        <f t="shared" si="31"/>
        <v/>
      </c>
      <c r="Z241" s="154" t="str">
        <f t="shared" si="32"/>
        <v/>
      </c>
    </row>
    <row r="242" spans="1:26">
      <c r="A242" s="25"/>
      <c r="B242" s="74" t="s">
        <v>928</v>
      </c>
      <c r="C242" s="74" t="s">
        <v>933</v>
      </c>
      <c r="D242" s="83"/>
      <c r="E242" s="470">
        <v>0.45</v>
      </c>
      <c r="F242" s="5"/>
      <c r="G242" s="134"/>
      <c r="H242" s="135"/>
      <c r="I242" s="26" t="s">
        <v>202</v>
      </c>
      <c r="J242" s="162">
        <v>4.4999999999999998E-2</v>
      </c>
      <c r="K242" s="162">
        <v>1.0000000000000001E-5</v>
      </c>
      <c r="L242" s="162">
        <v>3.4000000000000002E-4</v>
      </c>
      <c r="M242" s="162">
        <v>4.5350000000000001E-2</v>
      </c>
      <c r="O242" s="162">
        <v>8.5199999999999998E-3</v>
      </c>
      <c r="Q242" s="162">
        <v>5.3870000000000001E-2</v>
      </c>
      <c r="S242" s="154" t="str">
        <f t="shared" si="27"/>
        <v/>
      </c>
      <c r="T242" s="154" t="str">
        <f t="shared" si="28"/>
        <v/>
      </c>
      <c r="U242" s="154" t="str">
        <f t="shared" si="29"/>
        <v/>
      </c>
      <c r="V242" s="154" t="str">
        <f t="shared" si="30"/>
        <v/>
      </c>
      <c r="X242" s="154" t="str">
        <f t="shared" si="31"/>
        <v/>
      </c>
      <c r="Z242" s="154" t="str">
        <f t="shared" si="32"/>
        <v/>
      </c>
    </row>
    <row r="243" spans="1:26" ht="13">
      <c r="A243" s="79"/>
      <c r="B243" s="80" t="s">
        <v>928</v>
      </c>
      <c r="C243" s="80" t="s">
        <v>4</v>
      </c>
      <c r="D243" s="83"/>
      <c r="E243" s="471">
        <v>0.54199052987523166</v>
      </c>
      <c r="F243" s="322"/>
      <c r="G243" s="472"/>
      <c r="H243" s="473"/>
      <c r="I243" s="26" t="s">
        <v>202</v>
      </c>
      <c r="J243" s="475">
        <v>8.9099999999999995E-3</v>
      </c>
      <c r="K243" s="475">
        <v>0</v>
      </c>
      <c r="L243" s="475">
        <v>6.9999999999999994E-5</v>
      </c>
      <c r="M243" s="475">
        <v>8.9800000000000001E-3</v>
      </c>
      <c r="N243" s="476"/>
      <c r="O243" s="475">
        <v>1.6900000000000001E-3</v>
      </c>
      <c r="P243" s="476"/>
      <c r="Q243" s="475">
        <v>1.0670000000000001E-2</v>
      </c>
      <c r="R243" s="476"/>
      <c r="S243" s="154" t="str">
        <f t="shared" si="27"/>
        <v/>
      </c>
      <c r="T243" s="154" t="str">
        <f t="shared" si="28"/>
        <v/>
      </c>
      <c r="U243" s="154" t="str">
        <f t="shared" si="29"/>
        <v/>
      </c>
      <c r="V243" s="154" t="str">
        <f t="shared" si="30"/>
        <v/>
      </c>
      <c r="W243" s="476"/>
      <c r="X243" s="154" t="str">
        <f t="shared" si="31"/>
        <v/>
      </c>
      <c r="Y243" s="476"/>
      <c r="Z243" s="154" t="str">
        <f t="shared" si="32"/>
        <v/>
      </c>
    </row>
    <row r="244" spans="1:26">
      <c r="A244" s="25"/>
      <c r="B244" s="74" t="s">
        <v>934</v>
      </c>
      <c r="C244" s="74" t="s">
        <v>935</v>
      </c>
      <c r="D244" s="83"/>
      <c r="E244" s="470">
        <v>0.64</v>
      </c>
      <c r="F244" s="5"/>
      <c r="G244" s="134"/>
      <c r="H244" s="135"/>
      <c r="I244" s="26" t="s">
        <v>202</v>
      </c>
      <c r="J244" s="162">
        <v>8.4000000000000012E-3</v>
      </c>
      <c r="K244" s="162">
        <v>0</v>
      </c>
      <c r="L244" s="162">
        <v>6.0000000000000002E-5</v>
      </c>
      <c r="M244" s="162">
        <v>8.4600000000000005E-3</v>
      </c>
      <c r="O244" s="162">
        <v>1.5900000000000001E-3</v>
      </c>
      <c r="Q244" s="162">
        <v>1.005E-2</v>
      </c>
      <c r="S244" s="154" t="str">
        <f t="shared" si="27"/>
        <v/>
      </c>
      <c r="T244" s="154" t="str">
        <f t="shared" si="28"/>
        <v/>
      </c>
      <c r="U244" s="154" t="str">
        <f t="shared" si="29"/>
        <v/>
      </c>
      <c r="V244" s="154" t="str">
        <f t="shared" si="30"/>
        <v/>
      </c>
      <c r="X244" s="154" t="str">
        <f t="shared" si="31"/>
        <v/>
      </c>
      <c r="Z244" s="154" t="str">
        <f t="shared" si="32"/>
        <v/>
      </c>
    </row>
    <row r="245" spans="1:26">
      <c r="A245" s="25"/>
      <c r="B245" s="74" t="s">
        <v>934</v>
      </c>
      <c r="C245" s="74" t="s">
        <v>936</v>
      </c>
      <c r="D245" s="83"/>
      <c r="E245" s="470">
        <v>0.64</v>
      </c>
      <c r="F245" s="5"/>
      <c r="G245" s="134"/>
      <c r="H245" s="135"/>
      <c r="I245" s="26" t="s">
        <v>202</v>
      </c>
      <c r="J245" s="162">
        <v>1.0800000000000001E-2</v>
      </c>
      <c r="K245" s="162">
        <v>0</v>
      </c>
      <c r="L245" s="162">
        <v>8.0000000000000007E-5</v>
      </c>
      <c r="M245" s="162">
        <v>1.0880000000000001E-2</v>
      </c>
      <c r="O245" s="162">
        <v>2.0400000000000001E-3</v>
      </c>
      <c r="Q245" s="162">
        <v>1.2920000000000001E-2</v>
      </c>
      <c r="S245" s="154" t="str">
        <f t="shared" si="27"/>
        <v/>
      </c>
      <c r="T245" s="154" t="str">
        <f t="shared" si="28"/>
        <v/>
      </c>
      <c r="U245" s="154" t="str">
        <f t="shared" si="29"/>
        <v/>
      </c>
      <c r="V245" s="154" t="str">
        <f t="shared" si="30"/>
        <v/>
      </c>
      <c r="X245" s="154" t="str">
        <f t="shared" si="31"/>
        <v/>
      </c>
      <c r="Z245" s="154" t="str">
        <f t="shared" si="32"/>
        <v/>
      </c>
    </row>
    <row r="246" spans="1:26">
      <c r="A246" s="25"/>
      <c r="B246" s="74" t="s">
        <v>934</v>
      </c>
      <c r="C246" s="74" t="s">
        <v>937</v>
      </c>
      <c r="D246" s="83"/>
      <c r="E246" s="470">
        <v>0.64</v>
      </c>
      <c r="F246" s="5"/>
      <c r="G246" s="134"/>
      <c r="H246" s="135"/>
      <c r="I246" s="26" t="s">
        <v>202</v>
      </c>
      <c r="J246" s="162">
        <v>1.5099999999999999E-2</v>
      </c>
      <c r="K246" s="162">
        <v>0</v>
      </c>
      <c r="L246" s="162">
        <v>1.2E-4</v>
      </c>
      <c r="M246" s="162">
        <v>1.5219999999999999E-2</v>
      </c>
      <c r="O246" s="162">
        <v>2.8600000000000001E-3</v>
      </c>
      <c r="Q246" s="162">
        <v>1.8079999999999999E-2</v>
      </c>
      <c r="S246" s="154" t="str">
        <f t="shared" si="27"/>
        <v/>
      </c>
      <c r="T246" s="154" t="str">
        <f t="shared" si="28"/>
        <v/>
      </c>
      <c r="U246" s="154" t="str">
        <f t="shared" si="29"/>
        <v/>
      </c>
      <c r="V246" s="154" t="str">
        <f t="shared" si="30"/>
        <v/>
      </c>
      <c r="X246" s="154" t="str">
        <f t="shared" si="31"/>
        <v/>
      </c>
      <c r="Z246" s="154" t="str">
        <f t="shared" si="32"/>
        <v/>
      </c>
    </row>
    <row r="247" spans="1:26">
      <c r="A247" s="25"/>
      <c r="B247" s="74" t="s">
        <v>934</v>
      </c>
      <c r="C247" s="74" t="s">
        <v>938</v>
      </c>
      <c r="D247" s="83"/>
      <c r="E247" s="470">
        <v>0.64</v>
      </c>
      <c r="F247" s="5"/>
      <c r="G247" s="134"/>
      <c r="H247" s="135"/>
      <c r="I247" s="26" t="s">
        <v>202</v>
      </c>
      <c r="J247" s="162">
        <v>2.2200000000000001E-2</v>
      </c>
      <c r="K247" s="162">
        <v>1.0000000000000001E-5</v>
      </c>
      <c r="L247" s="162">
        <v>1.7000000000000001E-4</v>
      </c>
      <c r="M247" s="162">
        <v>2.2380000000000001E-2</v>
      </c>
      <c r="O247" s="162">
        <v>4.1999999999999997E-3</v>
      </c>
      <c r="Q247" s="162">
        <v>2.6579999999999999E-2</v>
      </c>
      <c r="S247" s="154" t="str">
        <f t="shared" si="27"/>
        <v/>
      </c>
      <c r="T247" s="154" t="str">
        <f t="shared" si="28"/>
        <v/>
      </c>
      <c r="U247" s="154" t="str">
        <f t="shared" si="29"/>
        <v/>
      </c>
      <c r="V247" s="154" t="str">
        <f t="shared" si="30"/>
        <v/>
      </c>
      <c r="X247" s="154" t="str">
        <f t="shared" si="31"/>
        <v/>
      </c>
      <c r="Z247" s="154" t="str">
        <f t="shared" si="32"/>
        <v/>
      </c>
    </row>
    <row r="248" spans="1:26" ht="13">
      <c r="A248" s="79"/>
      <c r="B248" s="80" t="s">
        <v>934</v>
      </c>
      <c r="C248" s="80" t="s">
        <v>4</v>
      </c>
      <c r="D248" s="83"/>
      <c r="E248" s="471">
        <v>0.64</v>
      </c>
      <c r="F248" s="322"/>
      <c r="G248" s="472"/>
      <c r="H248" s="473"/>
      <c r="I248" s="26" t="s">
        <v>202</v>
      </c>
      <c r="J248" s="475">
        <v>1.018E-2</v>
      </c>
      <c r="K248" s="475">
        <v>0</v>
      </c>
      <c r="L248" s="475">
        <v>8.0000000000000007E-5</v>
      </c>
      <c r="M248" s="475">
        <v>1.026E-2</v>
      </c>
      <c r="N248" s="476"/>
      <c r="O248" s="475">
        <v>1.9300000000000001E-3</v>
      </c>
      <c r="P248" s="476"/>
      <c r="Q248" s="475">
        <v>1.2189999999999999E-2</v>
      </c>
      <c r="R248" s="476"/>
      <c r="S248" s="154" t="str">
        <f t="shared" si="27"/>
        <v/>
      </c>
      <c r="T248" s="154" t="str">
        <f t="shared" si="28"/>
        <v/>
      </c>
      <c r="U248" s="154" t="str">
        <f t="shared" si="29"/>
        <v/>
      </c>
      <c r="V248" s="154" t="str">
        <f t="shared" si="30"/>
        <v/>
      </c>
      <c r="W248" s="476"/>
      <c r="X248" s="154" t="str">
        <f t="shared" si="31"/>
        <v/>
      </c>
      <c r="Y248" s="476"/>
      <c r="Z248" s="154" t="str">
        <f t="shared" si="32"/>
        <v/>
      </c>
    </row>
    <row r="249" spans="1:26">
      <c r="A249" s="25"/>
      <c r="B249" s="74" t="s">
        <v>939</v>
      </c>
      <c r="C249" s="74" t="s">
        <v>940</v>
      </c>
      <c r="D249" s="83"/>
      <c r="E249" s="470">
        <v>0.48</v>
      </c>
      <c r="F249" s="5"/>
      <c r="G249" s="134"/>
      <c r="H249" s="135"/>
      <c r="I249" s="26" t="s">
        <v>202</v>
      </c>
      <c r="J249" s="162">
        <v>8.9999999999999993E-3</v>
      </c>
      <c r="K249" s="162">
        <v>0</v>
      </c>
      <c r="L249" s="162">
        <v>6.9999999999999994E-5</v>
      </c>
      <c r="M249" s="162">
        <v>9.0699999999999999E-3</v>
      </c>
      <c r="O249" s="162">
        <v>1.6999999999999999E-3</v>
      </c>
      <c r="Q249" s="162">
        <v>1.077E-2</v>
      </c>
      <c r="S249" s="154" t="str">
        <f t="shared" si="27"/>
        <v/>
      </c>
      <c r="T249" s="154" t="str">
        <f t="shared" si="28"/>
        <v/>
      </c>
      <c r="U249" s="154" t="str">
        <f t="shared" si="29"/>
        <v/>
      </c>
      <c r="V249" s="154" t="str">
        <f t="shared" si="30"/>
        <v/>
      </c>
      <c r="X249" s="154" t="str">
        <f t="shared" si="31"/>
        <v/>
      </c>
      <c r="Z249" s="154" t="str">
        <f t="shared" si="32"/>
        <v/>
      </c>
    </row>
    <row r="250" spans="1:26">
      <c r="A250" s="25"/>
      <c r="B250" s="74" t="s">
        <v>939</v>
      </c>
      <c r="C250" s="74" t="s">
        <v>941</v>
      </c>
      <c r="D250" s="83"/>
      <c r="E250" s="470">
        <v>0.48</v>
      </c>
      <c r="F250" s="5"/>
      <c r="G250" s="134"/>
      <c r="H250" s="135"/>
      <c r="I250" s="26" t="s">
        <v>202</v>
      </c>
      <c r="J250" s="162">
        <v>4.3499999999999997E-2</v>
      </c>
      <c r="K250" s="162">
        <v>1.0000000000000001E-5</v>
      </c>
      <c r="L250" s="162">
        <v>3.3E-4</v>
      </c>
      <c r="M250" s="162">
        <v>4.3839999999999997E-2</v>
      </c>
      <c r="O250" s="162">
        <v>8.2299999999999995E-3</v>
      </c>
      <c r="Q250" s="162">
        <v>5.2069999999999998E-2</v>
      </c>
      <c r="S250" s="154" t="str">
        <f t="shared" si="27"/>
        <v/>
      </c>
      <c r="T250" s="154" t="str">
        <f t="shared" si="28"/>
        <v/>
      </c>
      <c r="U250" s="154" t="str">
        <f t="shared" si="29"/>
        <v/>
      </c>
      <c r="V250" s="154" t="str">
        <f t="shared" si="30"/>
        <v/>
      </c>
      <c r="X250" s="154" t="str">
        <f t="shared" si="31"/>
        <v/>
      </c>
      <c r="Z250" s="154" t="str">
        <f t="shared" si="32"/>
        <v/>
      </c>
    </row>
    <row r="251" spans="1:26">
      <c r="A251" s="25"/>
      <c r="B251" s="74" t="s">
        <v>942</v>
      </c>
      <c r="C251" s="74" t="s">
        <v>943</v>
      </c>
      <c r="D251" s="83"/>
      <c r="E251" s="470">
        <v>0.48</v>
      </c>
      <c r="F251" s="5"/>
      <c r="G251" s="134"/>
      <c r="H251" s="135"/>
      <c r="I251" s="26" t="s">
        <v>202</v>
      </c>
      <c r="J251" s="162">
        <v>9.300000000000001E-3</v>
      </c>
      <c r="K251" s="162">
        <v>0</v>
      </c>
      <c r="L251" s="162">
        <v>6.9999999999999994E-5</v>
      </c>
      <c r="M251" s="162">
        <v>9.3700000000000016E-3</v>
      </c>
      <c r="O251" s="162">
        <v>1.7600000000000001E-3</v>
      </c>
      <c r="Q251" s="162">
        <v>1.1130000000000001E-2</v>
      </c>
      <c r="S251" s="154" t="str">
        <f t="shared" si="27"/>
        <v/>
      </c>
      <c r="T251" s="154" t="str">
        <f t="shared" si="28"/>
        <v/>
      </c>
      <c r="U251" s="154" t="str">
        <f t="shared" si="29"/>
        <v/>
      </c>
      <c r="V251" s="154" t="str">
        <f t="shared" si="30"/>
        <v/>
      </c>
      <c r="X251" s="154" t="str">
        <f t="shared" si="31"/>
        <v/>
      </c>
      <c r="Z251" s="154" t="str">
        <f t="shared" si="32"/>
        <v/>
      </c>
    </row>
    <row r="252" spans="1:26">
      <c r="A252" s="25"/>
      <c r="B252" s="74" t="s">
        <v>942</v>
      </c>
      <c r="C252" s="74" t="s">
        <v>944</v>
      </c>
      <c r="D252" s="83"/>
      <c r="E252" s="470">
        <v>0.48</v>
      </c>
      <c r="F252" s="5"/>
      <c r="G252" s="134"/>
      <c r="H252" s="135"/>
      <c r="I252" s="26" t="s">
        <v>202</v>
      </c>
      <c r="J252" s="162">
        <v>1.4500000000000001E-2</v>
      </c>
      <c r="K252" s="162">
        <v>0</v>
      </c>
      <c r="L252" s="162">
        <v>1.1E-4</v>
      </c>
      <c r="M252" s="162">
        <v>1.4610000000000001E-2</v>
      </c>
      <c r="O252" s="162">
        <v>2.7399999999999998E-3</v>
      </c>
      <c r="Q252" s="162">
        <v>1.7350000000000001E-2</v>
      </c>
      <c r="S252" s="154" t="str">
        <f t="shared" si="27"/>
        <v/>
      </c>
      <c r="T252" s="154" t="str">
        <f t="shared" si="28"/>
        <v/>
      </c>
      <c r="U252" s="154" t="str">
        <f t="shared" si="29"/>
        <v/>
      </c>
      <c r="V252" s="154" t="str">
        <f t="shared" si="30"/>
        <v/>
      </c>
      <c r="X252" s="154" t="str">
        <f t="shared" si="31"/>
        <v/>
      </c>
      <c r="Z252" s="154" t="str">
        <f t="shared" si="32"/>
        <v/>
      </c>
    </row>
    <row r="253" spans="1:26" ht="13">
      <c r="A253" s="79"/>
      <c r="B253" s="80" t="s">
        <v>942</v>
      </c>
      <c r="C253" s="80" t="s">
        <v>4</v>
      </c>
      <c r="D253" s="83"/>
      <c r="E253" s="471">
        <v>0.48</v>
      </c>
      <c r="F253" s="322"/>
      <c r="G253" s="472"/>
      <c r="H253" s="473"/>
      <c r="I253" s="26" t="s">
        <v>202</v>
      </c>
      <c r="J253" s="475">
        <v>1.1390000000000001E-2</v>
      </c>
      <c r="K253" s="475">
        <v>0</v>
      </c>
      <c r="L253" s="475">
        <v>9.0000000000000006E-5</v>
      </c>
      <c r="M253" s="475">
        <v>1.1480000000000001E-2</v>
      </c>
      <c r="N253" s="476"/>
      <c r="O253" s="475">
        <v>2.16E-3</v>
      </c>
      <c r="P253" s="476"/>
      <c r="Q253" s="475">
        <v>1.3640000000000001E-2</v>
      </c>
      <c r="R253" s="476"/>
      <c r="S253" s="154" t="str">
        <f t="shared" si="27"/>
        <v/>
      </c>
      <c r="T253" s="154" t="str">
        <f t="shared" si="28"/>
        <v/>
      </c>
      <c r="U253" s="154" t="str">
        <f t="shared" si="29"/>
        <v/>
      </c>
      <c r="V253" s="154" t="str">
        <f t="shared" si="30"/>
        <v/>
      </c>
      <c r="W253" s="476"/>
      <c r="X253" s="154" t="str">
        <f t="shared" si="31"/>
        <v/>
      </c>
      <c r="Y253" s="476"/>
      <c r="Z253" s="154" t="str">
        <f t="shared" si="32"/>
        <v/>
      </c>
    </row>
    <row r="254" spans="1:26">
      <c r="A254" s="25"/>
      <c r="B254" s="74" t="s">
        <v>945</v>
      </c>
      <c r="C254" s="74" t="s">
        <v>946</v>
      </c>
      <c r="D254" s="83"/>
      <c r="E254" s="470">
        <v>0.5</v>
      </c>
      <c r="F254" s="5"/>
      <c r="G254" s="134"/>
      <c r="H254" s="135"/>
      <c r="I254" s="26" t="s">
        <v>202</v>
      </c>
      <c r="J254" s="162">
        <v>2.5000000000000001E-3</v>
      </c>
      <c r="K254" s="162">
        <v>0</v>
      </c>
      <c r="L254" s="162">
        <v>2.0000000000000002E-5</v>
      </c>
      <c r="M254" s="162">
        <v>2.5200000000000001E-3</v>
      </c>
      <c r="O254" s="162">
        <v>4.6999999999999999E-4</v>
      </c>
      <c r="Q254" s="162">
        <v>2.99E-3</v>
      </c>
      <c r="S254" s="154" t="str">
        <f t="shared" si="27"/>
        <v/>
      </c>
      <c r="T254" s="154" t="str">
        <f t="shared" si="28"/>
        <v/>
      </c>
      <c r="U254" s="154" t="str">
        <f t="shared" si="29"/>
        <v/>
      </c>
      <c r="V254" s="154" t="str">
        <f t="shared" si="30"/>
        <v/>
      </c>
      <c r="X254" s="154" t="str">
        <f t="shared" si="31"/>
        <v/>
      </c>
      <c r="Z254" s="154" t="str">
        <f t="shared" si="32"/>
        <v/>
      </c>
    </row>
    <row r="255" spans="1:26">
      <c r="A255" s="25"/>
      <c r="B255" s="74" t="s">
        <v>945</v>
      </c>
      <c r="C255" s="74" t="s">
        <v>947</v>
      </c>
      <c r="D255" s="83"/>
      <c r="E255" s="470">
        <v>0.5</v>
      </c>
      <c r="F255" s="5"/>
      <c r="G255" s="134"/>
      <c r="H255" s="135"/>
      <c r="I255" s="26" t="s">
        <v>202</v>
      </c>
      <c r="J255" s="162">
        <v>3.0000000000000001E-3</v>
      </c>
      <c r="K255" s="162">
        <v>0</v>
      </c>
      <c r="L255" s="162">
        <v>2.0000000000000002E-5</v>
      </c>
      <c r="M255" s="162">
        <v>3.0200000000000001E-3</v>
      </c>
      <c r="O255" s="162">
        <v>5.6999999999999998E-4</v>
      </c>
      <c r="Q255" s="162">
        <v>3.5900000000000003E-3</v>
      </c>
      <c r="S255" s="154" t="str">
        <f t="shared" si="27"/>
        <v/>
      </c>
      <c r="T255" s="154" t="str">
        <f t="shared" si="28"/>
        <v/>
      </c>
      <c r="U255" s="154" t="str">
        <f t="shared" si="29"/>
        <v/>
      </c>
      <c r="V255" s="154" t="str">
        <f t="shared" si="30"/>
        <v/>
      </c>
      <c r="X255" s="154" t="str">
        <f t="shared" si="31"/>
        <v/>
      </c>
      <c r="Z255" s="154" t="str">
        <f t="shared" si="32"/>
        <v/>
      </c>
    </row>
    <row r="256" spans="1:26">
      <c r="A256" s="25"/>
      <c r="B256" s="74" t="s">
        <v>945</v>
      </c>
      <c r="C256" s="74" t="s">
        <v>948</v>
      </c>
      <c r="D256" s="83"/>
      <c r="E256" s="470">
        <v>0.55000000000000004</v>
      </c>
      <c r="F256" s="5"/>
      <c r="G256" s="134"/>
      <c r="H256" s="135"/>
      <c r="I256" s="26" t="s">
        <v>202</v>
      </c>
      <c r="J256" s="162">
        <v>4.0999999999999995E-3</v>
      </c>
      <c r="K256" s="162">
        <v>0</v>
      </c>
      <c r="L256" s="162">
        <v>3.0000000000000001E-5</v>
      </c>
      <c r="M256" s="162">
        <v>4.1299999999999991E-3</v>
      </c>
      <c r="O256" s="162">
        <v>7.7999999999999999E-4</v>
      </c>
      <c r="Q256" s="162">
        <v>4.9099999999999994E-3</v>
      </c>
      <c r="S256" s="154" t="str">
        <f t="shared" si="27"/>
        <v/>
      </c>
      <c r="T256" s="154" t="str">
        <f t="shared" si="28"/>
        <v/>
      </c>
      <c r="U256" s="154" t="str">
        <f t="shared" si="29"/>
        <v/>
      </c>
      <c r="V256" s="154" t="str">
        <f t="shared" si="30"/>
        <v/>
      </c>
      <c r="X256" s="154" t="str">
        <f t="shared" si="31"/>
        <v/>
      </c>
      <c r="Z256" s="154" t="str">
        <f t="shared" si="32"/>
        <v/>
      </c>
    </row>
    <row r="257" spans="1:26">
      <c r="A257" s="25"/>
      <c r="B257" s="74" t="s">
        <v>945</v>
      </c>
      <c r="C257" s="74" t="s">
        <v>949</v>
      </c>
      <c r="D257" s="83"/>
      <c r="E257" s="470">
        <v>0.55000000000000004</v>
      </c>
      <c r="F257" s="5"/>
      <c r="G257" s="134"/>
      <c r="H257" s="135"/>
      <c r="I257" s="26" t="s">
        <v>202</v>
      </c>
      <c r="J257" s="162">
        <v>5.7000000000000002E-3</v>
      </c>
      <c r="K257" s="162">
        <v>0</v>
      </c>
      <c r="L257" s="162">
        <v>4.0000000000000003E-5</v>
      </c>
      <c r="M257" s="162">
        <v>5.7400000000000003E-3</v>
      </c>
      <c r="O257" s="162">
        <v>1.08E-3</v>
      </c>
      <c r="Q257" s="162">
        <v>6.8200000000000005E-3</v>
      </c>
      <c r="S257" s="154" t="str">
        <f t="shared" si="27"/>
        <v/>
      </c>
      <c r="T257" s="154" t="str">
        <f t="shared" si="28"/>
        <v/>
      </c>
      <c r="U257" s="154" t="str">
        <f t="shared" si="29"/>
        <v/>
      </c>
      <c r="V257" s="154" t="str">
        <f t="shared" si="30"/>
        <v/>
      </c>
      <c r="X257" s="154" t="str">
        <f t="shared" si="31"/>
        <v/>
      </c>
      <c r="Z257" s="154" t="str">
        <f t="shared" si="32"/>
        <v/>
      </c>
    </row>
    <row r="258" spans="1:26">
      <c r="A258" s="25"/>
      <c r="B258" s="74" t="s">
        <v>945</v>
      </c>
      <c r="C258" s="74" t="s">
        <v>950</v>
      </c>
      <c r="D258" s="83"/>
      <c r="E258" s="470">
        <v>0.55000000000000004</v>
      </c>
      <c r="F258" s="5"/>
      <c r="G258" s="134"/>
      <c r="H258" s="135"/>
      <c r="I258" s="26" t="s">
        <v>202</v>
      </c>
      <c r="J258" s="162">
        <v>7.9000000000000008E-3</v>
      </c>
      <c r="K258" s="162">
        <v>0</v>
      </c>
      <c r="L258" s="162">
        <v>6.0000000000000002E-5</v>
      </c>
      <c r="M258" s="162">
        <v>7.9600000000000001E-3</v>
      </c>
      <c r="O258" s="162">
        <v>1.5E-3</v>
      </c>
      <c r="Q258" s="162">
        <v>9.4599999999999997E-3</v>
      </c>
      <c r="S258" s="154" t="str">
        <f t="shared" si="27"/>
        <v/>
      </c>
      <c r="T258" s="154" t="str">
        <f t="shared" si="28"/>
        <v/>
      </c>
      <c r="U258" s="154" t="str">
        <f t="shared" si="29"/>
        <v/>
      </c>
      <c r="V258" s="154" t="str">
        <f t="shared" si="30"/>
        <v/>
      </c>
      <c r="X258" s="154" t="str">
        <f t="shared" si="31"/>
        <v/>
      </c>
      <c r="Z258" s="154" t="str">
        <f t="shared" si="32"/>
        <v/>
      </c>
    </row>
    <row r="259" spans="1:26">
      <c r="A259" s="25"/>
      <c r="B259" s="74" t="s">
        <v>945</v>
      </c>
      <c r="C259" s="74" t="s">
        <v>951</v>
      </c>
      <c r="D259" s="83"/>
      <c r="E259" s="470">
        <v>0.6</v>
      </c>
      <c r="F259" s="5"/>
      <c r="G259" s="134"/>
      <c r="H259" s="135"/>
      <c r="I259" s="26" t="s">
        <v>202</v>
      </c>
      <c r="J259" s="162">
        <v>2.92E-2</v>
      </c>
      <c r="K259" s="162">
        <v>1.0000000000000001E-5</v>
      </c>
      <c r="L259" s="162">
        <v>2.2000000000000001E-4</v>
      </c>
      <c r="M259" s="162">
        <v>2.9430000000000001E-2</v>
      </c>
      <c r="O259" s="162">
        <v>5.5300000000000002E-3</v>
      </c>
      <c r="Q259" s="162">
        <v>3.4960000000000005E-2</v>
      </c>
      <c r="S259" s="154" t="str">
        <f t="shared" si="27"/>
        <v/>
      </c>
      <c r="T259" s="154" t="str">
        <f t="shared" si="28"/>
        <v/>
      </c>
      <c r="U259" s="154" t="str">
        <f t="shared" si="29"/>
        <v/>
      </c>
      <c r="V259" s="154" t="str">
        <f t="shared" si="30"/>
        <v/>
      </c>
      <c r="X259" s="154" t="str">
        <f t="shared" si="31"/>
        <v/>
      </c>
      <c r="Z259" s="154" t="str">
        <f t="shared" si="32"/>
        <v/>
      </c>
    </row>
    <row r="260" spans="1:26" ht="13">
      <c r="A260" s="79"/>
      <c r="B260" s="80" t="s">
        <v>945</v>
      </c>
      <c r="C260" s="80" t="s">
        <v>4</v>
      </c>
      <c r="D260" s="83"/>
      <c r="E260" s="471">
        <v>0.51432821949238594</v>
      </c>
      <c r="F260" s="322"/>
      <c r="G260" s="472"/>
      <c r="H260" s="473"/>
      <c r="I260" s="26" t="s">
        <v>202</v>
      </c>
      <c r="J260" s="475">
        <v>3.49E-3</v>
      </c>
      <c r="K260" s="475">
        <v>0</v>
      </c>
      <c r="L260" s="475">
        <v>3.0000000000000001E-5</v>
      </c>
      <c r="M260" s="475">
        <v>3.5200000000000001E-3</v>
      </c>
      <c r="N260" s="476"/>
      <c r="O260" s="475">
        <v>6.6E-4</v>
      </c>
      <c r="P260" s="476"/>
      <c r="Q260" s="475">
        <v>4.1799999999999997E-3</v>
      </c>
      <c r="R260" s="476"/>
      <c r="S260" s="154" t="str">
        <f t="shared" si="27"/>
        <v/>
      </c>
      <c r="T260" s="154" t="str">
        <f t="shared" si="28"/>
        <v/>
      </c>
      <c r="U260" s="154" t="str">
        <f t="shared" si="29"/>
        <v/>
      </c>
      <c r="V260" s="154" t="str">
        <f t="shared" si="30"/>
        <v/>
      </c>
      <c r="W260" s="476"/>
      <c r="X260" s="154" t="str">
        <f t="shared" si="31"/>
        <v/>
      </c>
      <c r="Y260" s="476"/>
      <c r="Z260" s="154" t="str">
        <f t="shared" si="32"/>
        <v/>
      </c>
    </row>
    <row r="261" spans="1:26">
      <c r="A261" s="25"/>
      <c r="B261" s="74" t="s">
        <v>952</v>
      </c>
      <c r="C261" s="74" t="s">
        <v>953</v>
      </c>
      <c r="D261" s="83"/>
      <c r="E261" s="470">
        <v>0.6</v>
      </c>
      <c r="F261" s="5"/>
      <c r="G261" s="134"/>
      <c r="H261" s="135"/>
      <c r="I261" s="26" t="s">
        <v>202</v>
      </c>
      <c r="J261" s="162">
        <v>1.1900000000000001E-2</v>
      </c>
      <c r="K261" s="162">
        <v>0</v>
      </c>
      <c r="L261" s="162">
        <v>9.0000000000000006E-5</v>
      </c>
      <c r="M261" s="162">
        <v>1.1990000000000001E-2</v>
      </c>
      <c r="O261" s="162">
        <v>2.2499999999999998E-3</v>
      </c>
      <c r="Q261" s="162">
        <v>1.4240000000000001E-2</v>
      </c>
      <c r="S261" s="154" t="str">
        <f t="shared" si="27"/>
        <v/>
      </c>
      <c r="T261" s="154" t="str">
        <f t="shared" si="28"/>
        <v/>
      </c>
      <c r="U261" s="154" t="str">
        <f t="shared" si="29"/>
        <v/>
      </c>
      <c r="V261" s="154" t="str">
        <f t="shared" si="30"/>
        <v/>
      </c>
      <c r="X261" s="154" t="str">
        <f t="shared" si="31"/>
        <v/>
      </c>
      <c r="Z261" s="154" t="str">
        <f t="shared" si="32"/>
        <v/>
      </c>
    </row>
    <row r="262" spans="1:26">
      <c r="A262" s="25"/>
      <c r="B262" s="74" t="s">
        <v>952</v>
      </c>
      <c r="C262" s="74" t="s">
        <v>937</v>
      </c>
      <c r="D262" s="83"/>
      <c r="E262" s="470">
        <v>0.6</v>
      </c>
      <c r="F262" s="5"/>
      <c r="G262" s="134"/>
      <c r="H262" s="135"/>
      <c r="I262" s="26" t="s">
        <v>202</v>
      </c>
      <c r="J262" s="162">
        <v>1.5800000000000002E-2</v>
      </c>
      <c r="K262" s="162">
        <v>1.0000000000000001E-5</v>
      </c>
      <c r="L262" s="162">
        <v>1.2E-4</v>
      </c>
      <c r="M262" s="162">
        <v>1.593E-2</v>
      </c>
      <c r="O262" s="162">
        <v>2.99E-3</v>
      </c>
      <c r="Q262" s="162">
        <v>1.8919999999999999E-2</v>
      </c>
      <c r="S262" s="154" t="str">
        <f t="shared" si="27"/>
        <v/>
      </c>
      <c r="T262" s="154" t="str">
        <f t="shared" si="28"/>
        <v/>
      </c>
      <c r="U262" s="154" t="str">
        <f t="shared" si="29"/>
        <v/>
      </c>
      <c r="V262" s="154" t="str">
        <f t="shared" si="30"/>
        <v/>
      </c>
      <c r="X262" s="154" t="str">
        <f t="shared" si="31"/>
        <v/>
      </c>
      <c r="Z262" s="154" t="str">
        <f t="shared" si="32"/>
        <v/>
      </c>
    </row>
    <row r="263" spans="1:26">
      <c r="A263" s="25"/>
      <c r="B263" s="74" t="s">
        <v>952</v>
      </c>
      <c r="C263" s="74" t="s">
        <v>938</v>
      </c>
      <c r="D263" s="83"/>
      <c r="E263" s="470">
        <v>0.6</v>
      </c>
      <c r="F263" s="5"/>
      <c r="G263" s="134"/>
      <c r="H263" s="135"/>
      <c r="I263" s="26" t="s">
        <v>202</v>
      </c>
      <c r="J263" s="162">
        <v>1.3900000000000001E-2</v>
      </c>
      <c r="K263" s="162">
        <v>0</v>
      </c>
      <c r="L263" s="162">
        <v>1.1E-4</v>
      </c>
      <c r="M263" s="162">
        <v>1.4010000000000002E-2</v>
      </c>
      <c r="O263" s="162">
        <v>2.63E-3</v>
      </c>
      <c r="Q263" s="162">
        <v>1.6640000000000002E-2</v>
      </c>
      <c r="S263" s="154" t="str">
        <f t="shared" si="27"/>
        <v/>
      </c>
      <c r="T263" s="154" t="str">
        <f t="shared" ref="T263:T282" si="33">IF(ISBLANK($F263),"",$F263*K263)</f>
        <v/>
      </c>
      <c r="U263" s="154" t="str">
        <f t="shared" ref="U263:U282" si="34">IF(ISBLANK($F263),"",$F263*L263)</f>
        <v/>
      </c>
      <c r="V263" s="154" t="str">
        <f t="shared" ref="V263:V282" si="35">IF(ISBLANK($F263),"",$F263*M263)</f>
        <v/>
      </c>
      <c r="X263" s="154" t="str">
        <f t="shared" ref="X263:X282" si="36">IF(ISBLANK($F263),"",$F263*O263)</f>
        <v/>
      </c>
      <c r="Z263" s="154" t="str">
        <f t="shared" ref="Z263:Z282" si="37">IF(ISBLANK($F263),"",$F263*Q263)</f>
        <v/>
      </c>
    </row>
    <row r="264" spans="1:26">
      <c r="A264" s="25"/>
      <c r="B264" s="74" t="s">
        <v>952</v>
      </c>
      <c r="C264" s="74" t="s">
        <v>954</v>
      </c>
      <c r="D264" s="83"/>
      <c r="E264" s="470">
        <v>0.6</v>
      </c>
      <c r="F264" s="5"/>
      <c r="G264" s="134"/>
      <c r="H264" s="135"/>
      <c r="I264" s="26" t="s">
        <v>202</v>
      </c>
      <c r="J264" s="162">
        <v>1.0999999999999999E-2</v>
      </c>
      <c r="K264" s="162">
        <v>0</v>
      </c>
      <c r="L264" s="162">
        <v>8.0000000000000007E-5</v>
      </c>
      <c r="M264" s="162">
        <v>1.108E-2</v>
      </c>
      <c r="O264" s="162">
        <v>2.0799999999999998E-3</v>
      </c>
      <c r="Q264" s="162">
        <v>1.316E-2</v>
      </c>
      <c r="S264" s="154" t="str">
        <f t="shared" si="27"/>
        <v/>
      </c>
      <c r="T264" s="154" t="str">
        <f t="shared" si="33"/>
        <v/>
      </c>
      <c r="U264" s="154" t="str">
        <f t="shared" si="34"/>
        <v/>
      </c>
      <c r="V264" s="154" t="str">
        <f t="shared" si="35"/>
        <v/>
      </c>
      <c r="X264" s="154" t="str">
        <f t="shared" si="36"/>
        <v/>
      </c>
      <c r="Z264" s="154" t="str">
        <f t="shared" si="37"/>
        <v/>
      </c>
    </row>
    <row r="265" spans="1:26">
      <c r="A265" s="25"/>
      <c r="B265" s="74" t="s">
        <v>952</v>
      </c>
      <c r="C265" s="74" t="s">
        <v>955</v>
      </c>
      <c r="D265" s="83"/>
      <c r="E265" s="470">
        <v>0.6</v>
      </c>
      <c r="F265" s="5"/>
      <c r="G265" s="134"/>
      <c r="H265" s="135"/>
      <c r="I265" s="26" t="s">
        <v>202</v>
      </c>
      <c r="J265" s="162">
        <v>1.7500000000000002E-2</v>
      </c>
      <c r="K265" s="162">
        <v>1.0000000000000001E-5</v>
      </c>
      <c r="L265" s="162">
        <v>1.2999999999999999E-4</v>
      </c>
      <c r="M265" s="162">
        <v>1.7640000000000003E-2</v>
      </c>
      <c r="O265" s="162">
        <v>3.31E-3</v>
      </c>
      <c r="Q265" s="162">
        <v>2.0950000000000003E-2</v>
      </c>
      <c r="S265" s="154" t="str">
        <f t="shared" si="27"/>
        <v/>
      </c>
      <c r="T265" s="154" t="str">
        <f t="shared" si="33"/>
        <v/>
      </c>
      <c r="U265" s="154" t="str">
        <f t="shared" si="34"/>
        <v/>
      </c>
      <c r="V265" s="154" t="str">
        <f t="shared" si="35"/>
        <v/>
      </c>
      <c r="X265" s="154" t="str">
        <f t="shared" si="36"/>
        <v/>
      </c>
      <c r="Z265" s="154" t="str">
        <f t="shared" si="37"/>
        <v/>
      </c>
    </row>
    <row r="266" spans="1:26">
      <c r="A266" s="25"/>
      <c r="B266" s="74" t="s">
        <v>952</v>
      </c>
      <c r="C266" s="74" t="s">
        <v>956</v>
      </c>
      <c r="D266" s="83"/>
      <c r="E266" s="470">
        <v>0.6</v>
      </c>
      <c r="F266" s="5"/>
      <c r="G266" s="134"/>
      <c r="H266" s="135"/>
      <c r="I266" s="26" t="s">
        <v>202</v>
      </c>
      <c r="J266" s="162">
        <v>1.9800000000000002E-2</v>
      </c>
      <c r="K266" s="162">
        <v>1.0000000000000001E-5</v>
      </c>
      <c r="L266" s="162">
        <v>1.4999999999999999E-4</v>
      </c>
      <c r="M266" s="162">
        <v>1.9960000000000002E-2</v>
      </c>
      <c r="O266" s="162">
        <v>3.7499999999999999E-3</v>
      </c>
      <c r="Q266" s="162">
        <v>2.3710000000000002E-2</v>
      </c>
      <c r="S266" s="154" t="str">
        <f t="shared" si="27"/>
        <v/>
      </c>
      <c r="T266" s="154" t="str">
        <f t="shared" si="33"/>
        <v/>
      </c>
      <c r="U266" s="154" t="str">
        <f t="shared" si="34"/>
        <v/>
      </c>
      <c r="V266" s="154" t="str">
        <f t="shared" si="35"/>
        <v/>
      </c>
      <c r="X266" s="154" t="str">
        <f t="shared" si="36"/>
        <v/>
      </c>
      <c r="Z266" s="154" t="str">
        <f t="shared" si="37"/>
        <v/>
      </c>
    </row>
    <row r="267" spans="1:26" ht="13">
      <c r="A267" s="79"/>
      <c r="B267" s="80" t="s">
        <v>952</v>
      </c>
      <c r="C267" s="80" t="s">
        <v>4</v>
      </c>
      <c r="D267" s="83"/>
      <c r="E267" s="471">
        <v>0.6</v>
      </c>
      <c r="F267" s="322"/>
      <c r="G267" s="472"/>
      <c r="H267" s="473"/>
      <c r="I267" s="26" t="s">
        <v>202</v>
      </c>
      <c r="J267" s="475">
        <v>1.3050000000000001E-2</v>
      </c>
      <c r="K267" s="475">
        <v>0</v>
      </c>
      <c r="L267" s="475">
        <v>1E-4</v>
      </c>
      <c r="M267" s="475">
        <v>1.315E-2</v>
      </c>
      <c r="N267" s="476"/>
      <c r="O267" s="475">
        <v>2.47E-3</v>
      </c>
      <c r="P267" s="476"/>
      <c r="Q267" s="475">
        <v>1.562E-2</v>
      </c>
      <c r="R267" s="476"/>
      <c r="S267" s="154" t="str">
        <f t="shared" si="27"/>
        <v/>
      </c>
      <c r="T267" s="154" t="str">
        <f t="shared" si="33"/>
        <v/>
      </c>
      <c r="U267" s="154" t="str">
        <f t="shared" si="34"/>
        <v/>
      </c>
      <c r="V267" s="154" t="str">
        <f t="shared" si="35"/>
        <v/>
      </c>
      <c r="W267" s="476"/>
      <c r="X267" s="154" t="str">
        <f t="shared" si="36"/>
        <v/>
      </c>
      <c r="Y267" s="476"/>
      <c r="Z267" s="154" t="str">
        <f t="shared" si="37"/>
        <v/>
      </c>
    </row>
    <row r="268" spans="1:26" ht="13">
      <c r="A268" s="79"/>
      <c r="B268" s="80" t="s">
        <v>957</v>
      </c>
      <c r="C268" s="80" t="s">
        <v>958</v>
      </c>
      <c r="D268" s="81"/>
      <c r="E268" s="471">
        <v>0.5</v>
      </c>
      <c r="F268" s="322"/>
      <c r="G268" s="472"/>
      <c r="H268" s="473"/>
      <c r="I268" s="26" t="s">
        <v>202</v>
      </c>
      <c r="J268" s="475">
        <v>1.29E-2</v>
      </c>
      <c r="K268" s="475">
        <v>0</v>
      </c>
      <c r="L268" s="475">
        <v>1E-4</v>
      </c>
      <c r="M268" s="475">
        <v>1.2999999999999999E-2</v>
      </c>
      <c r="N268" s="476"/>
      <c r="O268" s="475">
        <v>2.4399999999999999E-3</v>
      </c>
      <c r="P268" s="476"/>
      <c r="Q268" s="475">
        <v>1.5439999999999999E-2</v>
      </c>
      <c r="R268" s="476"/>
      <c r="S268" s="154" t="str">
        <f t="shared" si="27"/>
        <v/>
      </c>
      <c r="T268" s="154" t="str">
        <f t="shared" si="33"/>
        <v/>
      </c>
      <c r="U268" s="154" t="str">
        <f t="shared" si="34"/>
        <v/>
      </c>
      <c r="V268" s="154" t="str">
        <f t="shared" si="35"/>
        <v/>
      </c>
      <c r="W268" s="476"/>
      <c r="X268" s="154" t="str">
        <f t="shared" si="36"/>
        <v/>
      </c>
      <c r="Y268" s="476"/>
      <c r="Z268" s="154" t="str">
        <f t="shared" si="37"/>
        <v/>
      </c>
    </row>
    <row r="269" spans="1:26">
      <c r="A269" s="25"/>
      <c r="B269" s="74" t="s">
        <v>959</v>
      </c>
      <c r="C269" s="74" t="s">
        <v>960</v>
      </c>
      <c r="D269" s="83"/>
      <c r="E269" s="470">
        <v>0.7</v>
      </c>
      <c r="F269" s="5"/>
      <c r="G269" s="134"/>
      <c r="H269" s="135"/>
      <c r="I269" s="26" t="s">
        <v>202</v>
      </c>
      <c r="J269" s="162">
        <v>1.2500000000000001E-2</v>
      </c>
      <c r="K269" s="162">
        <v>0</v>
      </c>
      <c r="L269" s="162">
        <v>1E-4</v>
      </c>
      <c r="M269" s="162">
        <v>1.26E-2</v>
      </c>
      <c r="O269" s="162">
        <v>2.3700000000000001E-3</v>
      </c>
      <c r="Q269" s="162">
        <v>1.4970000000000001E-2</v>
      </c>
      <c r="S269" s="154" t="str">
        <f t="shared" si="27"/>
        <v/>
      </c>
      <c r="T269" s="154" t="str">
        <f t="shared" si="33"/>
        <v/>
      </c>
      <c r="U269" s="154" t="str">
        <f t="shared" si="34"/>
        <v/>
      </c>
      <c r="V269" s="154" t="str">
        <f t="shared" si="35"/>
        <v/>
      </c>
      <c r="X269" s="154" t="str">
        <f t="shared" si="36"/>
        <v/>
      </c>
      <c r="Z269" s="154" t="str">
        <f t="shared" si="37"/>
        <v/>
      </c>
    </row>
    <row r="270" spans="1:26">
      <c r="A270" s="25"/>
      <c r="B270" s="74" t="s">
        <v>959</v>
      </c>
      <c r="C270" s="74" t="s">
        <v>961</v>
      </c>
      <c r="D270" s="83"/>
      <c r="E270" s="470">
        <v>0.7</v>
      </c>
      <c r="F270" s="5"/>
      <c r="G270" s="134"/>
      <c r="H270" s="135"/>
      <c r="I270" s="26" t="s">
        <v>202</v>
      </c>
      <c r="J270" s="162">
        <v>1.66E-2</v>
      </c>
      <c r="K270" s="162">
        <v>1.0000000000000001E-5</v>
      </c>
      <c r="L270" s="162">
        <v>1.2999999999999999E-4</v>
      </c>
      <c r="M270" s="162">
        <v>1.6740000000000001E-2</v>
      </c>
      <c r="O270" s="162">
        <v>3.14E-3</v>
      </c>
      <c r="Q270" s="162">
        <v>1.9880000000000002E-2</v>
      </c>
      <c r="S270" s="154" t="str">
        <f t="shared" si="27"/>
        <v/>
      </c>
      <c r="T270" s="154" t="str">
        <f t="shared" si="33"/>
        <v/>
      </c>
      <c r="U270" s="154" t="str">
        <f t="shared" si="34"/>
        <v/>
      </c>
      <c r="V270" s="154" t="str">
        <f t="shared" si="35"/>
        <v/>
      </c>
      <c r="X270" s="154" t="str">
        <f t="shared" si="36"/>
        <v/>
      </c>
      <c r="Z270" s="154" t="str">
        <f t="shared" si="37"/>
        <v/>
      </c>
    </row>
    <row r="271" spans="1:26">
      <c r="A271" s="25"/>
      <c r="B271" s="74" t="s">
        <v>959</v>
      </c>
      <c r="C271" s="74" t="s">
        <v>962</v>
      </c>
      <c r="D271" s="83"/>
      <c r="E271" s="470">
        <v>0.7</v>
      </c>
      <c r="F271" s="5"/>
      <c r="G271" s="134"/>
      <c r="H271" s="135"/>
      <c r="I271" s="26" t="s">
        <v>202</v>
      </c>
      <c r="J271" s="162">
        <v>1.66E-2</v>
      </c>
      <c r="K271" s="162">
        <v>1.0000000000000001E-5</v>
      </c>
      <c r="L271" s="162">
        <v>1.2999999999999999E-4</v>
      </c>
      <c r="M271" s="162">
        <v>1.6740000000000001E-2</v>
      </c>
      <c r="O271" s="162">
        <v>3.14E-3</v>
      </c>
      <c r="Q271" s="162">
        <v>1.9880000000000002E-2</v>
      </c>
      <c r="S271" s="154" t="str">
        <f t="shared" si="27"/>
        <v/>
      </c>
      <c r="T271" s="154" t="str">
        <f t="shared" si="33"/>
        <v/>
      </c>
      <c r="U271" s="154" t="str">
        <f t="shared" si="34"/>
        <v/>
      </c>
      <c r="V271" s="154" t="str">
        <f t="shared" si="35"/>
        <v/>
      </c>
      <c r="X271" s="154" t="str">
        <f t="shared" si="36"/>
        <v/>
      </c>
      <c r="Z271" s="154" t="str">
        <f t="shared" si="37"/>
        <v/>
      </c>
    </row>
    <row r="272" spans="1:26">
      <c r="A272" s="25"/>
      <c r="B272" s="74" t="s">
        <v>959</v>
      </c>
      <c r="C272" s="74" t="s">
        <v>963</v>
      </c>
      <c r="D272" s="83"/>
      <c r="E272" s="470">
        <v>0.7</v>
      </c>
      <c r="F272" s="5"/>
      <c r="G272" s="134"/>
      <c r="H272" s="135"/>
      <c r="I272" s="26" t="s">
        <v>202</v>
      </c>
      <c r="J272" s="162">
        <v>0.02</v>
      </c>
      <c r="K272" s="162">
        <v>1.0000000000000001E-5</v>
      </c>
      <c r="L272" s="162">
        <v>1.4999999999999999E-4</v>
      </c>
      <c r="M272" s="162">
        <v>2.0160000000000001E-2</v>
      </c>
      <c r="O272" s="162">
        <v>3.79E-3</v>
      </c>
      <c r="Q272" s="162">
        <v>2.3949999999999999E-2</v>
      </c>
      <c r="S272" s="154" t="str">
        <f t="shared" si="27"/>
        <v/>
      </c>
      <c r="T272" s="154" t="str">
        <f t="shared" si="33"/>
        <v/>
      </c>
      <c r="U272" s="154" t="str">
        <f t="shared" si="34"/>
        <v/>
      </c>
      <c r="V272" s="154" t="str">
        <f t="shared" si="35"/>
        <v/>
      </c>
      <c r="X272" s="154" t="str">
        <f t="shared" si="36"/>
        <v/>
      </c>
      <c r="Z272" s="154" t="str">
        <f t="shared" si="37"/>
        <v/>
      </c>
    </row>
    <row r="273" spans="1:26">
      <c r="A273" s="25"/>
      <c r="B273" s="74" t="s">
        <v>959</v>
      </c>
      <c r="C273" s="74" t="s">
        <v>964</v>
      </c>
      <c r="D273" s="83"/>
      <c r="E273" s="470">
        <v>0.7</v>
      </c>
      <c r="F273" s="5"/>
      <c r="G273" s="134"/>
      <c r="H273" s="135"/>
      <c r="I273" s="26" t="s">
        <v>202</v>
      </c>
      <c r="J273" s="162">
        <v>3.2100000000000004E-2</v>
      </c>
      <c r="K273" s="162">
        <v>1.0000000000000001E-5</v>
      </c>
      <c r="L273" s="162">
        <v>2.5000000000000001E-4</v>
      </c>
      <c r="M273" s="162">
        <v>3.2360000000000007E-2</v>
      </c>
      <c r="O273" s="162">
        <v>6.0800000000000003E-3</v>
      </c>
      <c r="Q273" s="162">
        <v>3.8440000000000009E-2</v>
      </c>
      <c r="S273" s="154" t="str">
        <f t="shared" si="27"/>
        <v/>
      </c>
      <c r="T273" s="154" t="str">
        <f t="shared" si="33"/>
        <v/>
      </c>
      <c r="U273" s="154" t="str">
        <f t="shared" si="34"/>
        <v/>
      </c>
      <c r="V273" s="154" t="str">
        <f t="shared" si="35"/>
        <v/>
      </c>
      <c r="X273" s="154" t="str">
        <f t="shared" si="36"/>
        <v/>
      </c>
      <c r="Z273" s="154" t="str">
        <f t="shared" si="37"/>
        <v/>
      </c>
    </row>
    <row r="274" spans="1:26">
      <c r="A274" s="25"/>
      <c r="B274" s="74" t="s">
        <v>959</v>
      </c>
      <c r="C274" s="74" t="s">
        <v>965</v>
      </c>
      <c r="D274" s="83"/>
      <c r="E274" s="470">
        <v>0.7</v>
      </c>
      <c r="F274" s="5"/>
      <c r="G274" s="134"/>
      <c r="H274" s="135"/>
      <c r="I274" s="26" t="s">
        <v>202</v>
      </c>
      <c r="J274" s="162">
        <v>3.6299999999999999E-2</v>
      </c>
      <c r="K274" s="162">
        <v>1.0000000000000001E-5</v>
      </c>
      <c r="L274" s="162">
        <v>2.7999999999999998E-4</v>
      </c>
      <c r="M274" s="162">
        <v>3.6590000000000004E-2</v>
      </c>
      <c r="O274" s="162">
        <v>6.8700000000000002E-3</v>
      </c>
      <c r="Q274" s="162">
        <v>4.3460000000000006E-2</v>
      </c>
      <c r="S274" s="154" t="str">
        <f t="shared" si="27"/>
        <v/>
      </c>
      <c r="T274" s="154" t="str">
        <f t="shared" si="33"/>
        <v/>
      </c>
      <c r="U274" s="154" t="str">
        <f t="shared" si="34"/>
        <v/>
      </c>
      <c r="V274" s="154" t="str">
        <f t="shared" si="35"/>
        <v/>
      </c>
      <c r="X274" s="154" t="str">
        <f t="shared" si="36"/>
        <v/>
      </c>
      <c r="Z274" s="154" t="str">
        <f t="shared" si="37"/>
        <v/>
      </c>
    </row>
    <row r="275" spans="1:26" ht="13">
      <c r="A275" s="79"/>
      <c r="B275" s="80" t="s">
        <v>959</v>
      </c>
      <c r="C275" s="80" t="s">
        <v>4</v>
      </c>
      <c r="D275" s="83"/>
      <c r="E275" s="471">
        <v>0.7</v>
      </c>
      <c r="F275" s="322"/>
      <c r="G275" s="472"/>
      <c r="H275" s="473"/>
      <c r="I275" s="26" t="s">
        <v>202</v>
      </c>
      <c r="J275" s="475">
        <v>1.592E-2</v>
      </c>
      <c r="K275" s="475">
        <v>1.0000000000000001E-5</v>
      </c>
      <c r="L275" s="475">
        <v>1.2E-4</v>
      </c>
      <c r="M275" s="475">
        <v>1.6049999999999998E-2</v>
      </c>
      <c r="N275" s="476"/>
      <c r="O275" s="475">
        <v>3.0100000000000001E-3</v>
      </c>
      <c r="P275" s="476"/>
      <c r="Q275" s="475">
        <v>1.9059999999999997E-2</v>
      </c>
      <c r="R275" s="476"/>
      <c r="S275" s="154" t="str">
        <f t="shared" si="27"/>
        <v/>
      </c>
      <c r="T275" s="154" t="str">
        <f t="shared" si="33"/>
        <v/>
      </c>
      <c r="U275" s="154" t="str">
        <f t="shared" si="34"/>
        <v/>
      </c>
      <c r="V275" s="154" t="str">
        <f t="shared" si="35"/>
        <v/>
      </c>
      <c r="W275" s="476"/>
      <c r="X275" s="154" t="str">
        <f t="shared" si="36"/>
        <v/>
      </c>
      <c r="Y275" s="476"/>
      <c r="Z275" s="154" t="str">
        <f t="shared" si="37"/>
        <v/>
      </c>
    </row>
    <row r="276" spans="1:26">
      <c r="A276" s="25"/>
      <c r="B276" s="74" t="s">
        <v>966</v>
      </c>
      <c r="C276" s="74" t="s">
        <v>967</v>
      </c>
      <c r="D276" s="83"/>
      <c r="E276" s="470">
        <v>0.7</v>
      </c>
      <c r="F276" s="5"/>
      <c r="G276" s="134"/>
      <c r="H276" s="135"/>
      <c r="I276" s="26" t="s">
        <v>202</v>
      </c>
      <c r="J276" s="162">
        <v>3.2000000000000001E-2</v>
      </c>
      <c r="K276" s="162">
        <v>1.0000000000000001E-5</v>
      </c>
      <c r="L276" s="162">
        <v>2.5000000000000001E-4</v>
      </c>
      <c r="M276" s="162">
        <v>3.2260000000000004E-2</v>
      </c>
      <c r="O276" s="162">
        <v>6.0600000000000003E-3</v>
      </c>
      <c r="Q276" s="162">
        <v>3.8320000000000007E-2</v>
      </c>
      <c r="S276" s="154" t="str">
        <f t="shared" si="27"/>
        <v/>
      </c>
      <c r="T276" s="154" t="str">
        <f t="shared" si="33"/>
        <v/>
      </c>
      <c r="U276" s="154" t="str">
        <f t="shared" si="34"/>
        <v/>
      </c>
      <c r="V276" s="154" t="str">
        <f t="shared" si="35"/>
        <v/>
      </c>
      <c r="X276" s="154" t="str">
        <f t="shared" si="36"/>
        <v/>
      </c>
      <c r="Z276" s="154" t="str">
        <f t="shared" si="37"/>
        <v/>
      </c>
    </row>
    <row r="277" spans="1:26">
      <c r="A277" s="25"/>
      <c r="B277" s="74" t="s">
        <v>966</v>
      </c>
      <c r="C277" s="74" t="s">
        <v>968</v>
      </c>
      <c r="D277" s="83"/>
      <c r="E277" s="470">
        <v>0.7</v>
      </c>
      <c r="F277" s="5"/>
      <c r="G277" s="134"/>
      <c r="H277" s="135"/>
      <c r="I277" s="26" t="s">
        <v>202</v>
      </c>
      <c r="J277" s="162">
        <v>5.7599999999999998E-2</v>
      </c>
      <c r="K277" s="162">
        <v>2.0000000000000002E-5</v>
      </c>
      <c r="L277" s="162">
        <v>4.4000000000000002E-4</v>
      </c>
      <c r="M277" s="162">
        <v>5.806E-2</v>
      </c>
      <c r="O277" s="162">
        <v>1.09E-2</v>
      </c>
      <c r="Q277" s="162">
        <v>6.8959999999999994E-2</v>
      </c>
      <c r="S277" s="154" t="str">
        <f t="shared" si="27"/>
        <v/>
      </c>
      <c r="T277" s="154" t="str">
        <f t="shared" si="33"/>
        <v/>
      </c>
      <c r="U277" s="154" t="str">
        <f t="shared" si="34"/>
        <v/>
      </c>
      <c r="V277" s="154" t="str">
        <f t="shared" si="35"/>
        <v/>
      </c>
      <c r="X277" s="154" t="str">
        <f t="shared" si="36"/>
        <v/>
      </c>
      <c r="Z277" s="154" t="str">
        <f t="shared" si="37"/>
        <v/>
      </c>
    </row>
    <row r="278" spans="1:26" ht="13">
      <c r="A278" s="79"/>
      <c r="B278" s="80" t="s">
        <v>966</v>
      </c>
      <c r="C278" s="80" t="s">
        <v>4</v>
      </c>
      <c r="D278" s="83"/>
      <c r="E278" s="471">
        <v>0.7</v>
      </c>
      <c r="F278" s="322"/>
      <c r="G278" s="472"/>
      <c r="H278" s="473"/>
      <c r="I278" s="26" t="s">
        <v>202</v>
      </c>
      <c r="J278" s="475">
        <v>3.805E-2</v>
      </c>
      <c r="K278" s="475">
        <v>1.0000000000000001E-5</v>
      </c>
      <c r="L278" s="475">
        <v>2.9E-4</v>
      </c>
      <c r="M278" s="475">
        <v>3.8350000000000002E-2</v>
      </c>
      <c r="N278" s="476"/>
      <c r="O278" s="475">
        <v>7.1999999999999998E-3</v>
      </c>
      <c r="P278" s="476"/>
      <c r="Q278" s="475">
        <v>4.555E-2</v>
      </c>
      <c r="R278" s="476"/>
      <c r="S278" s="154" t="str">
        <f t="shared" si="27"/>
        <v/>
      </c>
      <c r="T278" s="154" t="str">
        <f t="shared" si="33"/>
        <v/>
      </c>
      <c r="U278" s="154" t="str">
        <f t="shared" si="34"/>
        <v/>
      </c>
      <c r="V278" s="154" t="str">
        <f t="shared" si="35"/>
        <v/>
      </c>
      <c r="W278" s="476"/>
      <c r="X278" s="154" t="str">
        <f t="shared" si="36"/>
        <v/>
      </c>
      <c r="Y278" s="476"/>
      <c r="Z278" s="154" t="str">
        <f t="shared" si="37"/>
        <v/>
      </c>
    </row>
    <row r="279" spans="1:26">
      <c r="A279" s="25"/>
      <c r="B279" s="74" t="s">
        <v>969</v>
      </c>
      <c r="C279" s="74" t="s">
        <v>970</v>
      </c>
      <c r="D279" s="83"/>
      <c r="E279" s="470">
        <v>0.7</v>
      </c>
      <c r="F279" s="5"/>
      <c r="G279" s="134"/>
      <c r="H279" s="135"/>
      <c r="I279" s="26" t="s">
        <v>202</v>
      </c>
      <c r="J279" s="162">
        <v>4.9500000000000002E-2</v>
      </c>
      <c r="K279" s="162">
        <v>2.0000000000000002E-5</v>
      </c>
      <c r="L279" s="162">
        <v>3.8000000000000002E-4</v>
      </c>
      <c r="M279" s="162">
        <v>4.99E-2</v>
      </c>
      <c r="O279" s="162">
        <v>9.3699999999999999E-3</v>
      </c>
      <c r="Q279" s="162">
        <v>5.9270000000000003E-2</v>
      </c>
      <c r="S279" s="154" t="str">
        <f t="shared" si="27"/>
        <v/>
      </c>
      <c r="T279" s="154" t="str">
        <f t="shared" si="33"/>
        <v/>
      </c>
      <c r="U279" s="154" t="str">
        <f t="shared" si="34"/>
        <v/>
      </c>
      <c r="V279" s="154" t="str">
        <f t="shared" si="35"/>
        <v/>
      </c>
      <c r="X279" s="154" t="str">
        <f t="shared" si="36"/>
        <v/>
      </c>
      <c r="Z279" s="154" t="str">
        <f t="shared" si="37"/>
        <v/>
      </c>
    </row>
    <row r="280" spans="1:26">
      <c r="A280" s="25"/>
      <c r="B280" s="74" t="s">
        <v>969</v>
      </c>
      <c r="C280" s="74" t="s">
        <v>971</v>
      </c>
      <c r="D280" s="83"/>
      <c r="E280" s="470">
        <v>0.7</v>
      </c>
      <c r="F280" s="5"/>
      <c r="G280" s="134"/>
      <c r="H280" s="135"/>
      <c r="I280" s="26" t="s">
        <v>202</v>
      </c>
      <c r="J280" s="162">
        <v>6.0299999999999999E-2</v>
      </c>
      <c r="K280" s="162">
        <v>2.0000000000000002E-5</v>
      </c>
      <c r="L280" s="162">
        <v>4.6000000000000001E-4</v>
      </c>
      <c r="M280" s="162">
        <v>6.0780000000000001E-2</v>
      </c>
      <c r="O280" s="162">
        <v>1.141E-2</v>
      </c>
      <c r="Q280" s="162">
        <v>7.2190000000000004E-2</v>
      </c>
      <c r="S280" s="154" t="str">
        <f t="shared" si="27"/>
        <v/>
      </c>
      <c r="T280" s="154" t="str">
        <f t="shared" si="33"/>
        <v/>
      </c>
      <c r="U280" s="154" t="str">
        <f t="shared" si="34"/>
        <v/>
      </c>
      <c r="V280" s="154" t="str">
        <f t="shared" si="35"/>
        <v/>
      </c>
      <c r="X280" s="154" t="str">
        <f t="shared" si="36"/>
        <v/>
      </c>
      <c r="Z280" s="154" t="str">
        <f t="shared" si="37"/>
        <v/>
      </c>
    </row>
    <row r="281" spans="1:26" ht="13">
      <c r="A281" s="79"/>
      <c r="B281" s="80" t="s">
        <v>969</v>
      </c>
      <c r="C281" s="80" t="s">
        <v>4</v>
      </c>
      <c r="D281" s="83"/>
      <c r="E281" s="471">
        <v>0.7</v>
      </c>
      <c r="F281" s="322"/>
      <c r="G281" s="472"/>
      <c r="H281" s="473"/>
      <c r="I281" s="474" t="s">
        <v>202</v>
      </c>
      <c r="J281" s="475">
        <v>5.0950000000000002E-2</v>
      </c>
      <c r="K281" s="475">
        <v>2.0000000000000002E-5</v>
      </c>
      <c r="L281" s="475">
        <v>3.8999999999999999E-4</v>
      </c>
      <c r="M281" s="475">
        <v>5.1360000000000003E-2</v>
      </c>
      <c r="N281" s="476"/>
      <c r="O281" s="475">
        <v>9.6399999999999993E-3</v>
      </c>
      <c r="P281" s="476"/>
      <c r="Q281" s="475">
        <v>6.0999999999999999E-2</v>
      </c>
      <c r="R281" s="476"/>
      <c r="S281" s="154" t="str">
        <f t="shared" si="27"/>
        <v/>
      </c>
      <c r="T281" s="154" t="str">
        <f t="shared" si="33"/>
        <v/>
      </c>
      <c r="U281" s="154" t="str">
        <f t="shared" si="34"/>
        <v/>
      </c>
      <c r="V281" s="154" t="str">
        <f t="shared" si="35"/>
        <v/>
      </c>
      <c r="W281" s="476"/>
      <c r="X281" s="154" t="str">
        <f t="shared" si="36"/>
        <v/>
      </c>
      <c r="Y281" s="476"/>
      <c r="Z281" s="154" t="str">
        <f t="shared" si="37"/>
        <v/>
      </c>
    </row>
    <row r="282" spans="1:26">
      <c r="A282" s="25"/>
      <c r="B282" s="80" t="s">
        <v>972</v>
      </c>
      <c r="C282" s="80"/>
      <c r="D282" s="81"/>
      <c r="E282" s="478" t="s">
        <v>136</v>
      </c>
      <c r="F282" s="322"/>
      <c r="G282" s="472"/>
      <c r="H282" s="473"/>
      <c r="I282" s="474" t="s">
        <v>202</v>
      </c>
      <c r="J282" s="475">
        <v>0.38434000000000001</v>
      </c>
      <c r="K282" s="475">
        <v>1.2E-4</v>
      </c>
      <c r="L282" s="475">
        <v>2.9499999999999999E-3</v>
      </c>
      <c r="M282" s="475">
        <v>0.38741000000000003</v>
      </c>
      <c r="N282" s="79"/>
      <c r="O282" s="475">
        <v>7.2749999999999995E-2</v>
      </c>
      <c r="P282" s="79"/>
      <c r="Q282" s="162">
        <v>0.46016000000000001</v>
      </c>
      <c r="R282" s="79"/>
      <c r="S282" s="154" t="str">
        <f t="shared" si="27"/>
        <v/>
      </c>
      <c r="T282" s="154" t="str">
        <f t="shared" si="33"/>
        <v/>
      </c>
      <c r="U282" s="154" t="str">
        <f t="shared" si="34"/>
        <v/>
      </c>
      <c r="V282" s="154" t="str">
        <f t="shared" si="35"/>
        <v/>
      </c>
      <c r="W282" s="79"/>
      <c r="X282" s="154" t="str">
        <f t="shared" si="36"/>
        <v/>
      </c>
      <c r="Z282" s="156" t="str">
        <f t="shared" si="37"/>
        <v/>
      </c>
    </row>
    <row r="283" spans="1:26">
      <c r="A283" s="79"/>
      <c r="B283" s="78" t="s">
        <v>222</v>
      </c>
      <c r="C283" s="81"/>
      <c r="D283" s="81"/>
      <c r="E283" s="82"/>
      <c r="F283" s="136"/>
      <c r="G283" s="472"/>
      <c r="H283" s="473"/>
      <c r="I283" s="137"/>
      <c r="J283" s="138"/>
      <c r="K283" s="138"/>
      <c r="L283" s="138"/>
      <c r="M283" s="138"/>
      <c r="N283" s="79"/>
      <c r="O283" s="138"/>
      <c r="P283" s="79"/>
      <c r="Q283" s="138"/>
      <c r="R283" s="79"/>
      <c r="S283" s="156">
        <f>SUM(S231:S282)</f>
        <v>0</v>
      </c>
      <c r="T283" s="156">
        <f>SUM(T231:T282)</f>
        <v>0</v>
      </c>
      <c r="U283" s="156">
        <f>SUM(U231:U282)</f>
        <v>0</v>
      </c>
      <c r="V283" s="156">
        <f>SUM(V231:V282)</f>
        <v>0</v>
      </c>
      <c r="X283" s="156">
        <f>SUM(X231:X282)</f>
        <v>0</v>
      </c>
      <c r="Z283" s="156">
        <f>SUM(Z231:Z282)</f>
        <v>0</v>
      </c>
    </row>
    <row r="284" spans="1:26" s="214" customFormat="1" ht="7">
      <c r="A284" s="480"/>
      <c r="B284" s="1270"/>
      <c r="C284" s="1270"/>
      <c r="D284" s="1270"/>
      <c r="E284" s="1270"/>
      <c r="F284" s="1270"/>
      <c r="G284" s="1270"/>
      <c r="H284" s="1270"/>
      <c r="I284" s="1270"/>
      <c r="J284" s="1270"/>
      <c r="K284" s="1270"/>
    </row>
    <row r="285" spans="1:26" s="214" customFormat="1" ht="28.5" customHeight="1">
      <c r="A285" s="56" t="s">
        <v>812</v>
      </c>
      <c r="B285" s="1100" t="s">
        <v>1436</v>
      </c>
      <c r="C285" s="1100"/>
      <c r="D285" s="1100"/>
      <c r="E285" s="1100"/>
      <c r="F285" s="1100"/>
      <c r="G285" s="1100"/>
      <c r="H285" s="1100"/>
      <c r="I285" s="1100"/>
      <c r="J285" s="1100"/>
      <c r="K285" s="1100"/>
      <c r="L285" s="1100"/>
      <c r="M285" s="1100"/>
      <c r="N285" s="1100"/>
      <c r="O285" s="1100"/>
    </row>
    <row r="286" spans="1:26" s="214" customFormat="1">
      <c r="A286" s="56"/>
      <c r="B286" s="1100" t="s">
        <v>1438</v>
      </c>
      <c r="C286" s="1100"/>
      <c r="D286" s="1100"/>
      <c r="E286" s="1100"/>
      <c r="F286" s="1100"/>
      <c r="G286" s="1100"/>
      <c r="H286" s="1100"/>
      <c r="I286" s="1100"/>
      <c r="J286" s="1100"/>
      <c r="K286" s="1100"/>
      <c r="L286" s="1100"/>
      <c r="M286" s="1100"/>
      <c r="N286" s="1100"/>
      <c r="O286" s="1100"/>
    </row>
    <row r="287" spans="1:26">
      <c r="A287" s="25"/>
      <c r="B287" s="1130" t="s">
        <v>1437</v>
      </c>
      <c r="C287" s="1130"/>
      <c r="D287" s="1130"/>
      <c r="E287" s="1130"/>
      <c r="F287" s="1130"/>
      <c r="G287" s="1130"/>
      <c r="H287" s="1130"/>
      <c r="I287" s="1130"/>
      <c r="J287" s="1130"/>
      <c r="K287" s="1130"/>
      <c r="L287" s="1130"/>
      <c r="M287" s="1130"/>
      <c r="N287" s="1130"/>
      <c r="O287" s="1130"/>
    </row>
    <row r="288" spans="1:26" s="214" customFormat="1" ht="7">
      <c r="A288" s="480"/>
      <c r="B288" s="481"/>
      <c r="C288" s="481"/>
      <c r="D288" s="481"/>
      <c r="E288" s="481"/>
      <c r="F288" s="481"/>
      <c r="G288" s="481"/>
      <c r="H288" s="481"/>
      <c r="I288" s="481"/>
      <c r="J288" s="481"/>
      <c r="K288" s="481"/>
    </row>
    <row r="289" spans="1:15">
      <c r="A289" s="56" t="s">
        <v>266</v>
      </c>
      <c r="B289" s="477" t="s">
        <v>973</v>
      </c>
    </row>
    <row r="290" spans="1:15">
      <c r="A290" s="8"/>
      <c r="B290" s="477" t="s">
        <v>974</v>
      </c>
    </row>
    <row r="291" spans="1:15">
      <c r="A291" s="8"/>
      <c r="B291" s="477" t="s">
        <v>975</v>
      </c>
    </row>
    <row r="292" spans="1:15">
      <c r="A292" s="8"/>
      <c r="B292" s="477" t="s">
        <v>976</v>
      </c>
    </row>
    <row r="293" spans="1:15">
      <c r="A293" s="8"/>
      <c r="B293" s="477" t="s">
        <v>977</v>
      </c>
    </row>
    <row r="294" spans="1:15" s="33" customFormat="1" ht="9">
      <c r="A294" s="369"/>
      <c r="B294" s="479"/>
      <c r="C294" s="91"/>
      <c r="D294" s="91"/>
      <c r="E294" s="91"/>
      <c r="F294" s="91"/>
      <c r="G294" s="91"/>
      <c r="H294" s="369"/>
      <c r="I294" s="369"/>
    </row>
    <row r="295" spans="1:15" s="25" customFormat="1">
      <c r="B295" s="1118" t="s">
        <v>541</v>
      </c>
      <c r="C295" s="1118"/>
      <c r="D295" s="1118"/>
      <c r="E295" s="1118"/>
      <c r="F295" s="1118"/>
      <c r="G295" s="1118"/>
      <c r="H295" s="1118"/>
      <c r="I295" s="1118"/>
      <c r="J295" s="1118"/>
      <c r="K295" s="1118"/>
      <c r="L295" s="1118"/>
      <c r="M295" s="1118"/>
      <c r="N295" s="1118"/>
      <c r="O295" s="1118"/>
    </row>
    <row r="296" spans="1:15" s="25" customFormat="1">
      <c r="B296" s="1118"/>
      <c r="C296" s="1118"/>
      <c r="D296" s="1118"/>
      <c r="E296" s="1118"/>
      <c r="F296" s="1118"/>
      <c r="G296" s="1118"/>
      <c r="H296" s="1118"/>
      <c r="I296" s="1118"/>
      <c r="J296" s="1118"/>
      <c r="K296" s="1118"/>
      <c r="L296" s="1118"/>
      <c r="M296" s="1118"/>
      <c r="N296" s="1118"/>
      <c r="O296" s="1118"/>
    </row>
    <row r="297" spans="1:15" s="25" customFormat="1">
      <c r="B297" s="1118"/>
      <c r="C297" s="1118"/>
      <c r="D297" s="1118"/>
      <c r="E297" s="1118"/>
      <c r="F297" s="1118"/>
      <c r="G297" s="1118"/>
      <c r="H297" s="1118"/>
      <c r="I297" s="1118"/>
      <c r="J297" s="1118"/>
      <c r="K297" s="1118"/>
      <c r="L297" s="1118"/>
      <c r="M297" s="1118"/>
      <c r="N297" s="1118"/>
      <c r="O297" s="1118"/>
    </row>
    <row r="298" spans="1:15" s="214" customFormat="1" ht="7">
      <c r="B298" s="1118"/>
      <c r="C298" s="1118"/>
      <c r="D298" s="1118"/>
      <c r="E298" s="1118"/>
      <c r="F298" s="1118"/>
      <c r="G298" s="1118"/>
      <c r="H298" s="1118"/>
      <c r="I298" s="1118"/>
      <c r="J298" s="1118"/>
      <c r="K298" s="1118"/>
      <c r="L298" s="1118"/>
      <c r="M298" s="1118"/>
      <c r="N298" s="1118"/>
      <c r="O298" s="1118"/>
    </row>
    <row r="299" spans="1:15">
      <c r="A299" s="25"/>
      <c r="B299" s="1118" t="s">
        <v>981</v>
      </c>
      <c r="C299" s="1118"/>
      <c r="D299" s="1118"/>
      <c r="E299" s="1118"/>
      <c r="F299" s="1118"/>
      <c r="G299" s="1118"/>
      <c r="H299" s="1118"/>
      <c r="I299" s="1118"/>
      <c r="J299" s="1118"/>
      <c r="K299" s="1118"/>
      <c r="L299" s="1118"/>
      <c r="M299" s="1118"/>
      <c r="N299" s="1118"/>
      <c r="O299" s="1118"/>
    </row>
    <row r="300" spans="1:15" s="214" customFormat="1" ht="7">
      <c r="B300" s="1118"/>
      <c r="C300" s="1118"/>
      <c r="D300" s="1118"/>
      <c r="E300" s="1118"/>
      <c r="F300" s="1118"/>
      <c r="G300" s="1118"/>
      <c r="H300" s="1118"/>
      <c r="I300" s="1118"/>
      <c r="J300" s="1118"/>
      <c r="K300" s="1118"/>
      <c r="L300" s="1118"/>
      <c r="M300" s="1118"/>
      <c r="N300" s="1118"/>
      <c r="O300" s="1118"/>
    </row>
    <row r="301" spans="1:15" s="25" customFormat="1" ht="16.5" customHeight="1">
      <c r="A301" s="56"/>
      <c r="B301" s="1098" t="s">
        <v>1419</v>
      </c>
      <c r="C301" s="1098"/>
      <c r="D301" s="1098"/>
      <c r="E301" s="1098"/>
      <c r="F301" s="1098"/>
      <c r="G301" s="1098"/>
      <c r="H301" s="1098"/>
      <c r="I301" s="1098"/>
      <c r="J301" s="1098"/>
      <c r="K301" s="1098"/>
      <c r="L301" s="1098"/>
      <c r="M301" s="1098"/>
      <c r="N301" s="1098"/>
      <c r="O301" s="1098"/>
    </row>
    <row r="302" spans="1:15" ht="27" customHeight="1">
      <c r="B302" s="1133" t="s">
        <v>1635</v>
      </c>
      <c r="C302" s="1133"/>
      <c r="D302" s="1133"/>
      <c r="E302" s="1133"/>
      <c r="F302" s="1133"/>
      <c r="G302" s="1133"/>
      <c r="H302" s="1133"/>
      <c r="I302" s="1133"/>
      <c r="J302" s="1133"/>
      <c r="K302" s="1133"/>
      <c r="L302" s="1133"/>
      <c r="M302" s="1133"/>
      <c r="N302" s="1133"/>
      <c r="O302" s="1133"/>
    </row>
    <row r="303" spans="1:15">
      <c r="B303" s="498"/>
      <c r="C303" s="63"/>
      <c r="D303" s="63"/>
      <c r="E303" s="63"/>
      <c r="F303" s="63"/>
      <c r="G303" s="63"/>
      <c r="H303" s="63"/>
      <c r="I303" s="63"/>
      <c r="J303" s="63"/>
      <c r="K303" s="63"/>
      <c r="L303" s="63"/>
      <c r="M303" s="63"/>
      <c r="N303" s="63"/>
    </row>
  </sheetData>
  <sheetProtection password="DD98" sheet="1" objects="1" scenarios="1"/>
  <mergeCells count="107">
    <mergeCell ref="B37:O40"/>
    <mergeCell ref="B41:O42"/>
    <mergeCell ref="B53:O54"/>
    <mergeCell ref="B51:O51"/>
    <mergeCell ref="B52:O52"/>
    <mergeCell ref="B73:O73"/>
    <mergeCell ref="B6:O6"/>
    <mergeCell ref="B8:O8"/>
    <mergeCell ref="B10:O10"/>
    <mergeCell ref="B12:O14"/>
    <mergeCell ref="B16:O22"/>
    <mergeCell ref="B24:O25"/>
    <mergeCell ref="B33:O36"/>
    <mergeCell ref="B295:O298"/>
    <mergeCell ref="J227:M227"/>
    <mergeCell ref="B284:K284"/>
    <mergeCell ref="B299:O300"/>
    <mergeCell ref="B301:O301"/>
    <mergeCell ref="B302:O302"/>
    <mergeCell ref="B224:O224"/>
    <mergeCell ref="B225:O225"/>
    <mergeCell ref="J201:M201"/>
    <mergeCell ref="B285:O285"/>
    <mergeCell ref="B286:O286"/>
    <mergeCell ref="B287:O287"/>
    <mergeCell ref="B216:O216"/>
    <mergeCell ref="B217:O217"/>
    <mergeCell ref="B218:O218"/>
    <mergeCell ref="B221:O221"/>
    <mergeCell ref="B222:O222"/>
    <mergeCell ref="B223:O223"/>
    <mergeCell ref="S201:V201"/>
    <mergeCell ref="S227:V227"/>
    <mergeCell ref="B202:I202"/>
    <mergeCell ref="G229:H229"/>
    <mergeCell ref="B228:I228"/>
    <mergeCell ref="B227:I227"/>
    <mergeCell ref="B211:O211"/>
    <mergeCell ref="B212:O212"/>
    <mergeCell ref="B213:O213"/>
    <mergeCell ref="B214:O214"/>
    <mergeCell ref="B164:O164"/>
    <mergeCell ref="B163:O163"/>
    <mergeCell ref="B173:O173"/>
    <mergeCell ref="B192:O192"/>
    <mergeCell ref="B199:O199"/>
    <mergeCell ref="S127:V127"/>
    <mergeCell ref="B197:O197"/>
    <mergeCell ref="B198:O198"/>
    <mergeCell ref="J175:M175"/>
    <mergeCell ref="B176:G176"/>
    <mergeCell ref="S175:V175"/>
    <mergeCell ref="J89:M89"/>
    <mergeCell ref="S89:V89"/>
    <mergeCell ref="B193:O193"/>
    <mergeCell ref="B196:O196"/>
    <mergeCell ref="B201:I201"/>
    <mergeCell ref="B122:O122"/>
    <mergeCell ref="B123:O124"/>
    <mergeCell ref="B125:O125"/>
    <mergeCell ref="B162:O162"/>
    <mergeCell ref="S105:V105"/>
    <mergeCell ref="J127:M127"/>
    <mergeCell ref="J105:M105"/>
    <mergeCell ref="C190:E190"/>
    <mergeCell ref="B165:O165"/>
    <mergeCell ref="B128:G128"/>
    <mergeCell ref="B168:O168"/>
    <mergeCell ref="C160:E160"/>
    <mergeCell ref="B167:O167"/>
    <mergeCell ref="B171:O171"/>
    <mergeCell ref="G203:H203"/>
    <mergeCell ref="B194:O195"/>
    <mergeCell ref="B166:O166"/>
    <mergeCell ref="C70:D70"/>
    <mergeCell ref="C71:D71"/>
    <mergeCell ref="E86:H86"/>
    <mergeCell ref="B86:D86"/>
    <mergeCell ref="B172:O172"/>
    <mergeCell ref="B169:O169"/>
    <mergeCell ref="B170:O170"/>
    <mergeCell ref="B79:O85"/>
    <mergeCell ref="E87:N87"/>
    <mergeCell ref="C69:D69"/>
    <mergeCell ref="B43:O43"/>
    <mergeCell ref="B45:O45"/>
    <mergeCell ref="B46:O46"/>
    <mergeCell ref="B47:O47"/>
    <mergeCell ref="B48:O48"/>
    <mergeCell ref="B74:O74"/>
    <mergeCell ref="B77:O78"/>
    <mergeCell ref="B59:O60"/>
    <mergeCell ref="C63:F63"/>
    <mergeCell ref="C64:D64"/>
    <mergeCell ref="C68:D68"/>
    <mergeCell ref="C66:D66"/>
    <mergeCell ref="J62:M62"/>
    <mergeCell ref="S62:V62"/>
    <mergeCell ref="B121:K121"/>
    <mergeCell ref="B29:O29"/>
    <mergeCell ref="B27:O27"/>
    <mergeCell ref="C119:E119"/>
    <mergeCell ref="B90:G90"/>
    <mergeCell ref="B106:G106"/>
    <mergeCell ref="C103:E103"/>
    <mergeCell ref="B55:O55"/>
    <mergeCell ref="B57:E57"/>
  </mergeCells>
  <phoneticPr fontId="0" type="noConversion"/>
  <hyperlinks>
    <hyperlink ref="B165" r:id="rId1"/>
    <hyperlink ref="B217" r:id="rId2"/>
    <hyperlink ref="B59:O60" r:id="rId3" display="For further explanation on how these emission factors have been derived, please refer to the GHG conversion factor methodology paper available here: http://www.defra.gov.uk/environment/economy/business-efficiency/reporting"/>
    <hyperlink ref="B51" display="1. Click on web link: http://www.networkrail.co.uk/aspx/3828.aspx"/>
    <hyperlink ref="B287" r:id="rId4"/>
    <hyperlink ref="B46" display="http://www.defra.gov.uk/environment/economy/business-efficiency/reporting/"/>
    <hyperlink ref="B48" r:id="rId5"/>
    <hyperlink ref="B46:J46" display="http://www.defra.gov.uk/environment/economy/business-efficiency/reporting/"/>
    <hyperlink ref="B51:M51" display="1. Click on web link: http://www.networkrail.co.uk/aspx/3828.aspx"/>
    <hyperlink ref="B73:I73" display="UK Greenhouse Gas Inventory for 2010 (AEA, 2012), available at: http://naei.defra.gov.uk/"/>
    <hyperlink ref="B74:G74" display="Digest of UK Energy Statistics 2011 (DECC), available at: http://www.decc.gov.uk/en/content/cms/statistics/publications/dukes/dukes.aspx"/>
    <hyperlink ref="B74:I74" display="Digest of UK Energy Statistics 2011 (DECC), available at: http://www.decc.gov.uk/en/content/cms/statistics/publications/dukes/dukes.aspx"/>
    <hyperlink ref="B125:M125" display="Emission factors for CH4 and N2O are based on UK Greenhouse Gas Inventory values for 2010 (AEA, 2012), available at: http://naei.defra.gov.uk/"/>
    <hyperlink ref="B163:I163" display="UK Greenhouse Gas Inventory for 2010 (AEA, 2012), available at: http://naei.defra.gov.uk/"/>
    <hyperlink ref="B173:M173" display="Emission factors for CH4 and N2O are based on UK Greenhouse Gas Inventory values for 2010 (AEA, 2012), available at: http://naei.defra.gov.uk/"/>
    <hyperlink ref="B199:M199" display="Emission factors for CH4 and N2O are based on UK Greenhouse Gas Inventory values for 2010 (AEA, 2012), available at: http://naei.defra.gov.uk/"/>
    <hyperlink ref="B33:M36" display="Scope 1: Direct emissions of CO2, CH4 and N2O from the combustion of fuel from owned/controlled transport._x000a_Scope 3: Indirect emissions associated with the extraction and transport of primary fuels as well as the refining, distribution, storage and retail "/>
    <hyperlink ref="E86" r:id="rId6"/>
    <hyperlink ref="E87" display="http://www.decc.gov.uk/en/content/cms/statistics/energy_stats/source/renewables/renewables.aspx"/>
    <hyperlink ref="B33:O36" r:id="rId7" display="http://iet.jrc.ec.europa.eu/about-jec/"/>
    <hyperlink ref="B46:O46" r:id="rId8" display="http://www.defra.gov.uk/environment/economy/business-efficiency/reporting/"/>
    <hyperlink ref="B51:O51" r:id="rId9" display="1. Click on web link: http://www.networkrail.co.uk/aspx/3828.aspx"/>
    <hyperlink ref="B73:O73" r:id="rId10" display="UK Greenhouse Gas Inventory for 2010 (AEA, 2012), available at: http://naei.defra.gov.uk/"/>
    <hyperlink ref="B74:O74" r:id="rId11" display="Digest of UK Energy Statistics 2011 (DECC), available at: http://www.decc.gov.uk/en/content/cms/statistics/publications/dukes/dukes.aspx"/>
    <hyperlink ref="E86:H86" r:id="rId12" display="http://www.dft.gov.uk/topics/sustainable/biofuels/rtfo/"/>
    <hyperlink ref="E87:N87" r:id="rId13" display="http://www.decc.gov.uk/en/content/cms/statistics/energy_stats/source/renewables/renewables.aspx"/>
    <hyperlink ref="B163:O163" r:id="rId14" display="UK Greenhouse Gas Inventory for 2010 (AEA, 2012), available at: http://naei.defra.gov.uk/"/>
    <hyperlink ref="B199:O199" r:id="rId15" display="Emission factors for CH4 and N2O are based on UK Greenhouse Gas Inventory values for 2010 (AEA, 2012), available at: http://naei.defra.gov.uk/"/>
    <hyperlink ref="B218:M218" display="Emission factors for CH4 and N2O are based on UK Greenhouse Gas Inventory values for 2010 (AEA, 2012), available at: http://naei.defra.gov.uk/"/>
    <hyperlink ref="B218:O218" r:id="rId16" display="Emission factors for CH4 and N2O are based on UK Greenhouse Gas Inventory values for 2010 (AEA, 2012), available at: http://naei.defra.gov.uk/"/>
    <hyperlink ref="B225:M225" display="Emission factors for CH4 and N2O are based on UK Greenhouse Gas Inventory values for 2010 (AEA, 2012), available at: http://naei.defra.gov.uk/"/>
    <hyperlink ref="B225:O225" r:id="rId17" display="Emission factors for CH4 and N2O are based on UK Greenhouse Gas Inventory values for 2010 (AEA, 2012), available at: http://naei.defra.gov.uk/"/>
    <hyperlink ref="B301:M301" display="Emission factors for CH4 and N2O are based on UK Greenhouse Gas Inventory values for 2010 (AEA, 2012), available at: http://naei.defra.gov.uk/"/>
    <hyperlink ref="B301:O301" r:id="rId18" display="Emission factors for CH4 and N2O are based on UK Greenhouse Gas Inventory values for 2010 (AEA, 2012), available at: http://naei.defra.gov.uk/"/>
    <hyperlink ref="B125:O125" r:id="rId19" display="Emission factors for CH4 and N2O are based on UK Greenhouse Gas Inventory values for 2010 (AEA, 2012), available at: http://naei.defra.gov.uk/"/>
    <hyperlink ref="B173:O173" r:id="rId20" display="Emission factors for CH4 and N2O are based on UK Greenhouse Gas Inventory values for 2010 (AEA, 2012), available at: http://naei.defra.gov.uk/"/>
  </hyperlinks>
  <pageMargins left="0.74803149606299213" right="0.74803149606299213" top="0.98425196850393704" bottom="0.78740157480314965" header="0.51181102362204722" footer="0.51181102362204722"/>
  <pageSetup paperSize="9" scale="48" fitToHeight="8" orientation="landscape"/>
  <headerFooter>
    <oddHeader>&amp;C2012 Guidelines to Defra / DECC's GHG Conversion Factors for Company Reporting</oddHeader>
    <oddFooter>Page &amp;P of &amp;N</oddFooter>
  </headerFooter>
  <rowBreaks count="4" manualBreakCount="4">
    <brk id="72" max="25" man="1"/>
    <brk id="126" max="25" man="1"/>
    <brk id="174" max="25" man="1"/>
    <brk id="284" max="25"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Front Page</vt:lpstr>
      <vt:lpstr>Introduction</vt:lpstr>
      <vt:lpstr>Annex 1 Fuel Conversion Factors</vt:lpstr>
      <vt:lpstr>Annex 2 CHP Imports and Export </vt:lpstr>
      <vt:lpstr>Annex 3 Electricity-Heat-Steam</vt:lpstr>
      <vt:lpstr>Annex 4 Process Emissions</vt:lpstr>
      <vt:lpstr>Annex 5 Process GWP Factors</vt:lpstr>
      <vt:lpstr>Annex 6 Passenger Transport</vt:lpstr>
      <vt:lpstr>Annex 7 Freight Transport</vt:lpstr>
      <vt:lpstr>Annex 8 Refrigeration &amp; Aircon</vt:lpstr>
      <vt:lpstr>Annex 9 Bioenergy &amp; Water</vt:lpstr>
      <vt:lpstr>Annex 10 Overseas Electricity</vt:lpstr>
      <vt:lpstr>Annex 11 Fuel Properties</vt:lpstr>
      <vt:lpstr>Annex 12 Unit Conversions</vt:lpstr>
      <vt:lpstr>Annex 13 Supply Chain</vt:lpstr>
      <vt:lpstr>Annex 14 Material Use &amp; Waste</vt:lpstr>
    </vt:vector>
  </TitlesOfParts>
  <Company>Defra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Defra</dc:creator>
  <cp:lastModifiedBy>James Geddes</cp:lastModifiedBy>
  <cp:lastPrinted>2012-05-25T10:07:08Z</cp:lastPrinted>
  <dcterms:created xsi:type="dcterms:W3CDTF">2007-03-21T09:59:36Z</dcterms:created>
  <dcterms:modified xsi:type="dcterms:W3CDTF">2012-12-05T11:25:55Z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