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20" yWindow="160" windowWidth="24920" windowHeight="12220"/>
  </bookViews>
  <sheets>
    <sheet name="Model" sheetId="4" r:id="rId1"/>
  </sheets>
  <definedNames>
    <definedName name="Average_life" localSheetId="0">Model!$B$13</definedName>
    <definedName name="Average_life">#REF!</definedName>
    <definedName name="CCS_by_2020">Model!$B$37</definedName>
    <definedName name="Demand" localSheetId="0">Model!$B$48:$AN$48</definedName>
    <definedName name="Demand">#REF!</definedName>
    <definedName name="Demand_in_2050" localSheetId="0">Model!$B$4</definedName>
    <definedName name="Demand_in_2050">#REF!</definedName>
    <definedName name="Electricity_demand_growth_rate">Model!$B$32</definedName>
    <definedName name="Electricity_demand_in_2012">Model!$B$31</definedName>
    <definedName name="Emissions" localSheetId="0">Model!$B$53:$AN$53</definedName>
    <definedName name="Emissions">#REF!</definedName>
    <definedName name="Emissions_factor" localSheetId="0">Model!$B$52:$AN$52</definedName>
    <definedName name="Emissions_factor">#REF!</definedName>
    <definedName name="High_carbon" localSheetId="0">Model!$B$50:$AN$50</definedName>
    <definedName name="High_carbon">#REF!</definedName>
    <definedName name="High_carbon_EF" localSheetId="0">Model!$B$51:$AN$51</definedName>
    <definedName name="High_carbon_EF">#REF!</definedName>
    <definedName name="High_carbon_emissions_factor_2012">Model!$B$40</definedName>
    <definedName name="High_carbon_emissions_factor_2020">Model!$C$40</definedName>
    <definedName name="High_carbon_emissions_factor_2050">Model!$D$40</definedName>
    <definedName name="Maximum_build_rate" localSheetId="0">Model!$B$9</definedName>
    <definedName name="Maximum_build_rate">#REF!</definedName>
    <definedName name="Maximum_industry_contraction" localSheetId="0">Model!$B$12</definedName>
    <definedName name="Maximum_industry_contraction">#REF!</definedName>
    <definedName name="Maximum_industry_expansion" localSheetId="0">Model!$B$11</definedName>
    <definedName name="Maximum_industry_expansion">#REF!</definedName>
    <definedName name="MaxMean2012">Model!$B$45</definedName>
    <definedName name="MaxMean2050">Model!$C$45</definedName>
    <definedName name="Minimum_build_rate" localSheetId="0">Model!$B$10</definedName>
    <definedName name="Minimum_build_rate">#REF!</definedName>
    <definedName name="MinMean2012">Model!$B$44</definedName>
    <definedName name="MinMean2050">Model!$C$44</definedName>
    <definedName name="Net_increase_in_zero_carbon" localSheetId="0">Model!$B$56:$AN$56</definedName>
    <definedName name="Net_increase_in_zero_carbon">#REF!</definedName>
    <definedName name="Nuclear_change_2012_2020">Model!$B$36</definedName>
    <definedName name="Nuclear_in_2012">Model!$B$35</definedName>
    <definedName name="Renewable_electricity_in_2020" localSheetId="0">Model!$B$7</definedName>
    <definedName name="Renewable_electricity_in_2020">#REF!</definedName>
    <definedName name="Renewables_in_2012">Model!$B$34</definedName>
    <definedName name="Start_year" localSheetId="0">Model!$B$3</definedName>
    <definedName name="Start_year">#REF!</definedName>
    <definedName name="Year" localSheetId="0">Model!$B$47:$AN$47</definedName>
    <definedName name="Year">#REF!</definedName>
    <definedName name="Year_second_build_starts" localSheetId="0">Model!$B$8</definedName>
    <definedName name="Year_second_build_starts">#REF!</definedName>
    <definedName name="Zero_carbon" localSheetId="0">Model!$B$49:$AN$49</definedName>
    <definedName name="Zero_carbon">#REF!</definedName>
    <definedName name="Zero_carbon_built" localSheetId="0">Model!$B$55:$AN$55</definedName>
    <definedName name="Zero_carbon_built">#REF!</definedName>
    <definedName name="Zero_carbon_decomissioned" localSheetId="0">Model!$B$54:$AN$54</definedName>
    <definedName name="Zero_carbon_decomissioned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4" l="1"/>
  <c r="B60" i="4"/>
  <c r="B59" i="4"/>
  <c r="M4" i="4"/>
  <c r="M5" i="4"/>
  <c r="C48" i="4"/>
  <c r="D48" i="4"/>
  <c r="E48" i="4"/>
  <c r="F48" i="4"/>
  <c r="G48" i="4"/>
  <c r="H48" i="4"/>
  <c r="I48" i="4"/>
  <c r="J48" i="4"/>
  <c r="M7" i="4"/>
  <c r="N34" i="4"/>
  <c r="N36" i="4"/>
  <c r="N37" i="4"/>
  <c r="N38" i="4"/>
  <c r="C49" i="4"/>
  <c r="D49" i="4"/>
  <c r="E49" i="4"/>
  <c r="F49" i="4"/>
  <c r="G49" i="4"/>
  <c r="H49" i="4"/>
  <c r="I49" i="4"/>
  <c r="J49" i="4"/>
  <c r="J56" i="4"/>
  <c r="I74" i="4"/>
  <c r="J54" i="4"/>
  <c r="J55" i="4"/>
  <c r="D45" i="4"/>
  <c r="C60" i="4"/>
  <c r="D60" i="4"/>
  <c r="E60" i="4"/>
  <c r="F60" i="4"/>
  <c r="G60" i="4"/>
  <c r="H60" i="4"/>
  <c r="I60" i="4"/>
  <c r="J60" i="4"/>
  <c r="K60" i="4"/>
  <c r="K48" i="4"/>
  <c r="K62" i="4"/>
  <c r="K64" i="4"/>
  <c r="J74" i="4"/>
  <c r="K54" i="4"/>
  <c r="K55" i="4"/>
  <c r="K56" i="4"/>
  <c r="K74" i="4"/>
  <c r="L54" i="4"/>
  <c r="L60" i="4"/>
  <c r="L48" i="4"/>
  <c r="L62" i="4"/>
  <c r="L64" i="4"/>
  <c r="L55" i="4"/>
  <c r="L56" i="4"/>
  <c r="L74" i="4"/>
  <c r="M54" i="4"/>
  <c r="M60" i="4"/>
  <c r="M48" i="4"/>
  <c r="M62" i="4"/>
  <c r="M64" i="4"/>
  <c r="M55" i="4"/>
  <c r="M56" i="4"/>
  <c r="M74" i="4"/>
  <c r="N54" i="4"/>
  <c r="N60" i="4"/>
  <c r="N48" i="4"/>
  <c r="N62" i="4"/>
  <c r="N64" i="4"/>
  <c r="N55" i="4"/>
  <c r="N56" i="4"/>
  <c r="N74" i="4"/>
  <c r="O54" i="4"/>
  <c r="O60" i="4"/>
  <c r="O48" i="4"/>
  <c r="O62" i="4"/>
  <c r="O64" i="4"/>
  <c r="O55" i="4"/>
  <c r="O56" i="4"/>
  <c r="O74" i="4"/>
  <c r="P54" i="4"/>
  <c r="P60" i="4"/>
  <c r="P48" i="4"/>
  <c r="P62" i="4"/>
  <c r="P64" i="4"/>
  <c r="P55" i="4"/>
  <c r="P56" i="4"/>
  <c r="P74" i="4"/>
  <c r="Q54" i="4"/>
  <c r="Q60" i="4"/>
  <c r="Q48" i="4"/>
  <c r="Q62" i="4"/>
  <c r="Q64" i="4"/>
  <c r="Q55" i="4"/>
  <c r="Q56" i="4"/>
  <c r="Q74" i="4"/>
  <c r="R54" i="4"/>
  <c r="R60" i="4"/>
  <c r="R48" i="4"/>
  <c r="R62" i="4"/>
  <c r="R64" i="4"/>
  <c r="R55" i="4"/>
  <c r="R56" i="4"/>
  <c r="R74" i="4"/>
  <c r="S54" i="4"/>
  <c r="S60" i="4"/>
  <c r="S48" i="4"/>
  <c r="S62" i="4"/>
  <c r="S64" i="4"/>
  <c r="S55" i="4"/>
  <c r="S56" i="4"/>
  <c r="S74" i="4"/>
  <c r="T54" i="4"/>
  <c r="T60" i="4"/>
  <c r="T48" i="4"/>
  <c r="T62" i="4"/>
  <c r="T64" i="4"/>
  <c r="T55" i="4"/>
  <c r="T56" i="4"/>
  <c r="T74" i="4"/>
  <c r="U54" i="4"/>
  <c r="U60" i="4"/>
  <c r="U48" i="4"/>
  <c r="U62" i="4"/>
  <c r="U64" i="4"/>
  <c r="U55" i="4"/>
  <c r="U56" i="4"/>
  <c r="U74" i="4"/>
  <c r="V54" i="4"/>
  <c r="V60" i="4"/>
  <c r="V48" i="4"/>
  <c r="V62" i="4"/>
  <c r="V64" i="4"/>
  <c r="V55" i="4"/>
  <c r="V56" i="4"/>
  <c r="V74" i="4"/>
  <c r="W54" i="4"/>
  <c r="W60" i="4"/>
  <c r="W48" i="4"/>
  <c r="W62" i="4"/>
  <c r="W64" i="4"/>
  <c r="W55" i="4"/>
  <c r="W56" i="4"/>
  <c r="W74" i="4"/>
  <c r="X54" i="4"/>
  <c r="X60" i="4"/>
  <c r="X48" i="4"/>
  <c r="X62" i="4"/>
  <c r="X64" i="4"/>
  <c r="X55" i="4"/>
  <c r="X56" i="4"/>
  <c r="X74" i="4"/>
  <c r="Y54" i="4"/>
  <c r="Y60" i="4"/>
  <c r="Y48" i="4"/>
  <c r="Y62" i="4"/>
  <c r="Y64" i="4"/>
  <c r="Y55" i="4"/>
  <c r="Y56" i="4"/>
  <c r="Y74" i="4"/>
  <c r="Z54" i="4"/>
  <c r="Z60" i="4"/>
  <c r="Z48" i="4"/>
  <c r="Z62" i="4"/>
  <c r="Z64" i="4"/>
  <c r="Z55" i="4"/>
  <c r="Z56" i="4"/>
  <c r="Z74" i="4"/>
  <c r="AA54" i="4"/>
  <c r="AA60" i="4"/>
  <c r="AA48" i="4"/>
  <c r="AA62" i="4"/>
  <c r="AA64" i="4"/>
  <c r="AA55" i="4"/>
  <c r="AA56" i="4"/>
  <c r="AA74" i="4"/>
  <c r="AB54" i="4"/>
  <c r="AB60" i="4"/>
  <c r="AB48" i="4"/>
  <c r="AB62" i="4"/>
  <c r="AB64" i="4"/>
  <c r="AB55" i="4"/>
  <c r="AB56" i="4"/>
  <c r="AB74" i="4"/>
  <c r="AC54" i="4"/>
  <c r="AC60" i="4"/>
  <c r="AC48" i="4"/>
  <c r="AC62" i="4"/>
  <c r="AC64" i="4"/>
  <c r="AC55" i="4"/>
  <c r="AC56" i="4"/>
  <c r="AC74" i="4"/>
  <c r="AD54" i="4"/>
  <c r="AD60" i="4"/>
  <c r="AD48" i="4"/>
  <c r="AD62" i="4"/>
  <c r="AD64" i="4"/>
  <c r="AD55" i="4"/>
  <c r="AD56" i="4"/>
  <c r="AD74" i="4"/>
  <c r="AE54" i="4"/>
  <c r="AE60" i="4"/>
  <c r="AE48" i="4"/>
  <c r="AE62" i="4"/>
  <c r="AE64" i="4"/>
  <c r="AE55" i="4"/>
  <c r="AE56" i="4"/>
  <c r="AE74" i="4"/>
  <c r="AF54" i="4"/>
  <c r="AF60" i="4"/>
  <c r="AF48" i="4"/>
  <c r="AF62" i="4"/>
  <c r="AF64" i="4"/>
  <c r="AF55" i="4"/>
  <c r="AF56" i="4"/>
  <c r="AF74" i="4"/>
  <c r="AG54" i="4"/>
  <c r="AG60" i="4"/>
  <c r="AG48" i="4"/>
  <c r="AG62" i="4"/>
  <c r="AG64" i="4"/>
  <c r="AG55" i="4"/>
  <c r="AG56" i="4"/>
  <c r="AG74" i="4"/>
  <c r="AH54" i="4"/>
  <c r="AH60" i="4"/>
  <c r="AH48" i="4"/>
  <c r="AH62" i="4"/>
  <c r="AH64" i="4"/>
  <c r="AH55" i="4"/>
  <c r="AH56" i="4"/>
  <c r="AH74" i="4"/>
  <c r="AI54" i="4"/>
  <c r="AI60" i="4"/>
  <c r="AI48" i="4"/>
  <c r="AI62" i="4"/>
  <c r="AI64" i="4"/>
  <c r="AI55" i="4"/>
  <c r="AI56" i="4"/>
  <c r="AI74" i="4"/>
  <c r="AJ54" i="4"/>
  <c r="AJ60" i="4"/>
  <c r="AJ48" i="4"/>
  <c r="AJ62" i="4"/>
  <c r="AJ64" i="4"/>
  <c r="AJ55" i="4"/>
  <c r="AJ56" i="4"/>
  <c r="AJ74" i="4"/>
  <c r="AK54" i="4"/>
  <c r="AK60" i="4"/>
  <c r="AK48" i="4"/>
  <c r="AK62" i="4"/>
  <c r="AK64" i="4"/>
  <c r="AK55" i="4"/>
  <c r="AK56" i="4"/>
  <c r="AK74" i="4"/>
  <c r="AL54" i="4"/>
  <c r="AL60" i="4"/>
  <c r="AL48" i="4"/>
  <c r="AL62" i="4"/>
  <c r="AL64" i="4"/>
  <c r="AL55" i="4"/>
  <c r="AL56" i="4"/>
  <c r="AL74" i="4"/>
  <c r="AM54" i="4"/>
  <c r="AM60" i="4"/>
  <c r="AM48" i="4"/>
  <c r="AM62" i="4"/>
  <c r="AM64" i="4"/>
  <c r="AM55" i="4"/>
  <c r="AM56" i="4"/>
  <c r="AM74" i="4"/>
  <c r="D44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M63" i="4"/>
  <c r="AM66" i="4"/>
  <c r="AM75" i="4"/>
  <c r="AM67" i="4"/>
  <c r="AM76" i="4"/>
  <c r="AM68" i="4"/>
  <c r="AM77" i="4"/>
  <c r="AM72" i="4"/>
  <c r="AM82" i="4"/>
  <c r="AL63" i="4"/>
  <c r="AL66" i="4"/>
  <c r="AL75" i="4"/>
  <c r="AL67" i="4"/>
  <c r="AL76" i="4"/>
  <c r="AL68" i="4"/>
  <c r="AL77" i="4"/>
  <c r="AL72" i="4"/>
  <c r="AL82" i="4"/>
  <c r="AK63" i="4"/>
  <c r="AK66" i="4"/>
  <c r="AK75" i="4"/>
  <c r="AK67" i="4"/>
  <c r="AK76" i="4"/>
  <c r="AK68" i="4"/>
  <c r="AK77" i="4"/>
  <c r="AK72" i="4"/>
  <c r="AK82" i="4"/>
  <c r="AJ63" i="4"/>
  <c r="AJ66" i="4"/>
  <c r="AJ75" i="4"/>
  <c r="AJ67" i="4"/>
  <c r="AJ76" i="4"/>
  <c r="AJ68" i="4"/>
  <c r="AJ77" i="4"/>
  <c r="AJ72" i="4"/>
  <c r="AJ82" i="4"/>
  <c r="AI63" i="4"/>
  <c r="AI66" i="4"/>
  <c r="AI75" i="4"/>
  <c r="AI67" i="4"/>
  <c r="AI76" i="4"/>
  <c r="AI68" i="4"/>
  <c r="AI77" i="4"/>
  <c r="AI72" i="4"/>
  <c r="AI82" i="4"/>
  <c r="AH63" i="4"/>
  <c r="AH66" i="4"/>
  <c r="AH75" i="4"/>
  <c r="AH67" i="4"/>
  <c r="AH76" i="4"/>
  <c r="AH68" i="4"/>
  <c r="AH77" i="4"/>
  <c r="AH72" i="4"/>
  <c r="AH82" i="4"/>
  <c r="AG63" i="4"/>
  <c r="AG66" i="4"/>
  <c r="AG75" i="4"/>
  <c r="AG67" i="4"/>
  <c r="AG76" i="4"/>
  <c r="AG68" i="4"/>
  <c r="AG77" i="4"/>
  <c r="AG72" i="4"/>
  <c r="AG82" i="4"/>
  <c r="AF63" i="4"/>
  <c r="AF66" i="4"/>
  <c r="AF75" i="4"/>
  <c r="AF67" i="4"/>
  <c r="AF76" i="4"/>
  <c r="AF68" i="4"/>
  <c r="AF77" i="4"/>
  <c r="AF72" i="4"/>
  <c r="AF82" i="4"/>
  <c r="AE63" i="4"/>
  <c r="AE66" i="4"/>
  <c r="AE75" i="4"/>
  <c r="AE67" i="4"/>
  <c r="AE76" i="4"/>
  <c r="AE68" i="4"/>
  <c r="AE77" i="4"/>
  <c r="AE72" i="4"/>
  <c r="AE82" i="4"/>
  <c r="AD63" i="4"/>
  <c r="AD66" i="4"/>
  <c r="AD75" i="4"/>
  <c r="AD67" i="4"/>
  <c r="AD76" i="4"/>
  <c r="AD68" i="4"/>
  <c r="AD77" i="4"/>
  <c r="AD72" i="4"/>
  <c r="AD82" i="4"/>
  <c r="AC63" i="4"/>
  <c r="AC66" i="4"/>
  <c r="AC75" i="4"/>
  <c r="AC67" i="4"/>
  <c r="AC76" i="4"/>
  <c r="AC68" i="4"/>
  <c r="AC77" i="4"/>
  <c r="AC72" i="4"/>
  <c r="AC82" i="4"/>
  <c r="AB63" i="4"/>
  <c r="AB66" i="4"/>
  <c r="AB75" i="4"/>
  <c r="AB67" i="4"/>
  <c r="AB76" i="4"/>
  <c r="AB68" i="4"/>
  <c r="AB77" i="4"/>
  <c r="AB72" i="4"/>
  <c r="AB82" i="4"/>
  <c r="AA63" i="4"/>
  <c r="AA66" i="4"/>
  <c r="AA75" i="4"/>
  <c r="AA67" i="4"/>
  <c r="AA76" i="4"/>
  <c r="AA68" i="4"/>
  <c r="AA77" i="4"/>
  <c r="AA72" i="4"/>
  <c r="AA82" i="4"/>
  <c r="Z63" i="4"/>
  <c r="Z66" i="4"/>
  <c r="Z75" i="4"/>
  <c r="Z67" i="4"/>
  <c r="Z76" i="4"/>
  <c r="Z68" i="4"/>
  <c r="Z77" i="4"/>
  <c r="Z72" i="4"/>
  <c r="Z82" i="4"/>
  <c r="Y63" i="4"/>
  <c r="Y66" i="4"/>
  <c r="Y75" i="4"/>
  <c r="Y67" i="4"/>
  <c r="Y76" i="4"/>
  <c r="Y68" i="4"/>
  <c r="Y77" i="4"/>
  <c r="Y72" i="4"/>
  <c r="Y82" i="4"/>
  <c r="X63" i="4"/>
  <c r="X66" i="4"/>
  <c r="X75" i="4"/>
  <c r="X67" i="4"/>
  <c r="X76" i="4"/>
  <c r="X68" i="4"/>
  <c r="X77" i="4"/>
  <c r="X72" i="4"/>
  <c r="X82" i="4"/>
  <c r="W63" i="4"/>
  <c r="W66" i="4"/>
  <c r="W75" i="4"/>
  <c r="W67" i="4"/>
  <c r="W76" i="4"/>
  <c r="W68" i="4"/>
  <c r="W77" i="4"/>
  <c r="W72" i="4"/>
  <c r="W82" i="4"/>
  <c r="V63" i="4"/>
  <c r="V66" i="4"/>
  <c r="V75" i="4"/>
  <c r="V67" i="4"/>
  <c r="V76" i="4"/>
  <c r="V68" i="4"/>
  <c r="V77" i="4"/>
  <c r="V72" i="4"/>
  <c r="V82" i="4"/>
  <c r="U63" i="4"/>
  <c r="U66" i="4"/>
  <c r="U75" i="4"/>
  <c r="U67" i="4"/>
  <c r="U76" i="4"/>
  <c r="U68" i="4"/>
  <c r="U77" i="4"/>
  <c r="U72" i="4"/>
  <c r="U82" i="4"/>
  <c r="T63" i="4"/>
  <c r="T66" i="4"/>
  <c r="T75" i="4"/>
  <c r="T67" i="4"/>
  <c r="T76" i="4"/>
  <c r="T68" i="4"/>
  <c r="T77" i="4"/>
  <c r="T72" i="4"/>
  <c r="T82" i="4"/>
  <c r="S63" i="4"/>
  <c r="S66" i="4"/>
  <c r="S75" i="4"/>
  <c r="S67" i="4"/>
  <c r="S76" i="4"/>
  <c r="S68" i="4"/>
  <c r="S77" i="4"/>
  <c r="S72" i="4"/>
  <c r="S82" i="4"/>
  <c r="R63" i="4"/>
  <c r="R66" i="4"/>
  <c r="R75" i="4"/>
  <c r="R67" i="4"/>
  <c r="R76" i="4"/>
  <c r="R68" i="4"/>
  <c r="R77" i="4"/>
  <c r="R72" i="4"/>
  <c r="R82" i="4"/>
  <c r="Q63" i="4"/>
  <c r="Q66" i="4"/>
  <c r="Q75" i="4"/>
  <c r="Q67" i="4"/>
  <c r="Q76" i="4"/>
  <c r="Q68" i="4"/>
  <c r="Q77" i="4"/>
  <c r="Q72" i="4"/>
  <c r="Q82" i="4"/>
  <c r="P63" i="4"/>
  <c r="P66" i="4"/>
  <c r="P75" i="4"/>
  <c r="P67" i="4"/>
  <c r="P76" i="4"/>
  <c r="P68" i="4"/>
  <c r="P77" i="4"/>
  <c r="P72" i="4"/>
  <c r="P82" i="4"/>
  <c r="O63" i="4"/>
  <c r="O66" i="4"/>
  <c r="O75" i="4"/>
  <c r="O67" i="4"/>
  <c r="O76" i="4"/>
  <c r="O68" i="4"/>
  <c r="O77" i="4"/>
  <c r="O72" i="4"/>
  <c r="O82" i="4"/>
  <c r="N63" i="4"/>
  <c r="N66" i="4"/>
  <c r="N75" i="4"/>
  <c r="N67" i="4"/>
  <c r="N76" i="4"/>
  <c r="N68" i="4"/>
  <c r="N77" i="4"/>
  <c r="N72" i="4"/>
  <c r="N82" i="4"/>
  <c r="M63" i="4"/>
  <c r="M66" i="4"/>
  <c r="M75" i="4"/>
  <c r="M67" i="4"/>
  <c r="M76" i="4"/>
  <c r="M68" i="4"/>
  <c r="M77" i="4"/>
  <c r="M72" i="4"/>
  <c r="M82" i="4"/>
  <c r="L63" i="4"/>
  <c r="L66" i="4"/>
  <c r="L75" i="4"/>
  <c r="L67" i="4"/>
  <c r="L76" i="4"/>
  <c r="L68" i="4"/>
  <c r="L77" i="4"/>
  <c r="L72" i="4"/>
  <c r="L82" i="4"/>
  <c r="K63" i="4"/>
  <c r="K66" i="4"/>
  <c r="K75" i="4"/>
  <c r="K67" i="4"/>
  <c r="K76" i="4"/>
  <c r="K68" i="4"/>
  <c r="K77" i="4"/>
  <c r="K72" i="4"/>
  <c r="K82" i="4"/>
  <c r="J62" i="4"/>
  <c r="J63" i="4"/>
  <c r="J66" i="4"/>
  <c r="J67" i="4"/>
  <c r="J64" i="4"/>
  <c r="J68" i="4"/>
  <c r="J72" i="4"/>
  <c r="J75" i="4"/>
  <c r="J76" i="4"/>
  <c r="J77" i="4"/>
  <c r="J82" i="4"/>
  <c r="I62" i="4"/>
  <c r="I63" i="4"/>
  <c r="I66" i="4"/>
  <c r="I67" i="4"/>
  <c r="I64" i="4"/>
  <c r="I68" i="4"/>
  <c r="I72" i="4"/>
  <c r="I75" i="4"/>
  <c r="I76" i="4"/>
  <c r="I77" i="4"/>
  <c r="I82" i="4"/>
  <c r="H62" i="4"/>
  <c r="H63" i="4"/>
  <c r="H66" i="4"/>
  <c r="H67" i="4"/>
  <c r="H64" i="4"/>
  <c r="H68" i="4"/>
  <c r="H72" i="4"/>
  <c r="H74" i="4"/>
  <c r="H75" i="4"/>
  <c r="H76" i="4"/>
  <c r="H77" i="4"/>
  <c r="H82" i="4"/>
  <c r="G62" i="4"/>
  <c r="G63" i="4"/>
  <c r="G66" i="4"/>
  <c r="G67" i="4"/>
  <c r="G64" i="4"/>
  <c r="G68" i="4"/>
  <c r="G72" i="4"/>
  <c r="G74" i="4"/>
  <c r="G75" i="4"/>
  <c r="G76" i="4"/>
  <c r="G77" i="4"/>
  <c r="G82" i="4"/>
  <c r="F62" i="4"/>
  <c r="F63" i="4"/>
  <c r="F66" i="4"/>
  <c r="F67" i="4"/>
  <c r="F64" i="4"/>
  <c r="F68" i="4"/>
  <c r="F72" i="4"/>
  <c r="F74" i="4"/>
  <c r="F75" i="4"/>
  <c r="F76" i="4"/>
  <c r="F77" i="4"/>
  <c r="F82" i="4"/>
  <c r="E62" i="4"/>
  <c r="E63" i="4"/>
  <c r="E66" i="4"/>
  <c r="E67" i="4"/>
  <c r="E64" i="4"/>
  <c r="E68" i="4"/>
  <c r="E72" i="4"/>
  <c r="E74" i="4"/>
  <c r="E75" i="4"/>
  <c r="E76" i="4"/>
  <c r="E77" i="4"/>
  <c r="E82" i="4"/>
  <c r="D62" i="4"/>
  <c r="D63" i="4"/>
  <c r="D66" i="4"/>
  <c r="D67" i="4"/>
  <c r="D64" i="4"/>
  <c r="D68" i="4"/>
  <c r="D72" i="4"/>
  <c r="D74" i="4"/>
  <c r="D75" i="4"/>
  <c r="D76" i="4"/>
  <c r="D77" i="4"/>
  <c r="D82" i="4"/>
  <c r="C62" i="4"/>
  <c r="C63" i="4"/>
  <c r="C66" i="4"/>
  <c r="C67" i="4"/>
  <c r="C64" i="4"/>
  <c r="C68" i="4"/>
  <c r="C72" i="4"/>
  <c r="C74" i="4"/>
  <c r="C75" i="4"/>
  <c r="C76" i="4"/>
  <c r="C77" i="4"/>
  <c r="C82" i="4"/>
  <c r="B63" i="4"/>
  <c r="B66" i="4"/>
  <c r="B67" i="4"/>
  <c r="B64" i="4"/>
  <c r="B68" i="4"/>
  <c r="B72" i="4"/>
  <c r="B75" i="4"/>
  <c r="B76" i="4"/>
  <c r="B77" i="4"/>
  <c r="B82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N54" i="4"/>
  <c r="AN60" i="4"/>
  <c r="AN48" i="4"/>
  <c r="AN62" i="4"/>
  <c r="AN64" i="4"/>
  <c r="AN55" i="4"/>
  <c r="AN56" i="4"/>
  <c r="AN74" i="4"/>
  <c r="AN59" i="4"/>
  <c r="AN63" i="4"/>
  <c r="AN66" i="4"/>
  <c r="AN75" i="4"/>
  <c r="AN67" i="4"/>
  <c r="AN76" i="4"/>
  <c r="AN68" i="4"/>
  <c r="AN77" i="4"/>
  <c r="AN72" i="4"/>
  <c r="AN82" i="4"/>
  <c r="AN81" i="4"/>
  <c r="B48" i="4"/>
  <c r="C47" i="4"/>
  <c r="B32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N35" i="4"/>
  <c r="M36" i="4"/>
  <c r="M34" i="4"/>
  <c r="M37" i="4"/>
  <c r="B49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I54" i="4"/>
  <c r="H54" i="4"/>
  <c r="G54" i="4"/>
  <c r="F54" i="4"/>
  <c r="E54" i="4"/>
  <c r="D54" i="4"/>
  <c r="K71" i="4"/>
  <c r="J88" i="4"/>
  <c r="I88" i="4"/>
  <c r="H88" i="4"/>
  <c r="G88" i="4"/>
  <c r="F88" i="4"/>
  <c r="E88" i="4"/>
  <c r="D88" i="4"/>
  <c r="J78" i="4"/>
  <c r="I78" i="4"/>
  <c r="H78" i="4"/>
  <c r="G78" i="4"/>
  <c r="F78" i="4"/>
  <c r="E78" i="4"/>
  <c r="D78" i="4"/>
  <c r="J71" i="4"/>
  <c r="I71" i="4"/>
  <c r="H71" i="4"/>
  <c r="G71" i="4"/>
  <c r="F71" i="4"/>
  <c r="E71" i="4"/>
  <c r="D71" i="4"/>
  <c r="B74" i="4"/>
  <c r="C56" i="4"/>
  <c r="C54" i="4"/>
  <c r="B62" i="4"/>
  <c r="C88" i="4"/>
  <c r="B88" i="4"/>
  <c r="C78" i="4"/>
  <c r="B78" i="4"/>
  <c r="C71" i="4"/>
  <c r="B71" i="4"/>
  <c r="I56" i="4"/>
  <c r="H56" i="4"/>
  <c r="G56" i="4"/>
  <c r="F56" i="4"/>
  <c r="E56" i="4"/>
  <c r="D56" i="4"/>
  <c r="I55" i="4"/>
  <c r="H55" i="4"/>
  <c r="G55" i="4"/>
  <c r="F55" i="4"/>
  <c r="E55" i="4"/>
  <c r="D55" i="4"/>
  <c r="C55" i="4"/>
  <c r="B55" i="4"/>
  <c r="B51" i="4"/>
  <c r="C41" i="4"/>
  <c r="C51" i="4"/>
  <c r="D51" i="4"/>
  <c r="E51" i="4"/>
  <c r="F51" i="4"/>
  <c r="G51" i="4"/>
  <c r="H51" i="4"/>
  <c r="I51" i="4"/>
  <c r="J51" i="4"/>
  <c r="D4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J50" i="4"/>
  <c r="J53" i="4"/>
  <c r="I50" i="4"/>
  <c r="I53" i="4"/>
  <c r="H50" i="4"/>
  <c r="H53" i="4"/>
  <c r="G50" i="4"/>
  <c r="G53" i="4"/>
  <c r="F50" i="4"/>
  <c r="F53" i="4"/>
  <c r="E50" i="4"/>
  <c r="E53" i="4"/>
  <c r="D50" i="4"/>
  <c r="D53" i="4"/>
  <c r="C50" i="4"/>
  <c r="C53" i="4"/>
  <c r="B50" i="4"/>
  <c r="B53" i="4"/>
  <c r="J52" i="4"/>
  <c r="I52" i="4"/>
  <c r="H52" i="4"/>
  <c r="G52" i="4"/>
  <c r="F52" i="4"/>
  <c r="E52" i="4"/>
  <c r="D52" i="4"/>
  <c r="C52" i="4"/>
  <c r="B52" i="4"/>
  <c r="R5" i="4"/>
  <c r="R6" i="4"/>
  <c r="Q5" i="4"/>
  <c r="Q6" i="4"/>
  <c r="B85" i="4"/>
  <c r="B86" i="4"/>
  <c r="B89" i="4"/>
  <c r="C85" i="4"/>
  <c r="C86" i="4"/>
  <c r="C89" i="4"/>
  <c r="D85" i="4"/>
  <c r="D86" i="4"/>
  <c r="D89" i="4"/>
  <c r="E85" i="4"/>
  <c r="E86" i="4"/>
  <c r="E89" i="4"/>
  <c r="F85" i="4"/>
  <c r="F86" i="4"/>
  <c r="F89" i="4"/>
  <c r="G85" i="4"/>
  <c r="G86" i="4"/>
  <c r="G89" i="4"/>
  <c r="H85" i="4"/>
  <c r="H86" i="4"/>
  <c r="H89" i="4"/>
  <c r="I85" i="4"/>
  <c r="I86" i="4"/>
  <c r="I89" i="4"/>
  <c r="J85" i="4"/>
  <c r="J86" i="4"/>
  <c r="J89" i="4"/>
  <c r="K78" i="4"/>
  <c r="K88" i="4"/>
  <c r="K85" i="4"/>
  <c r="K86" i="4"/>
  <c r="K49" i="4"/>
  <c r="K50" i="4"/>
  <c r="K53" i="4"/>
  <c r="K52" i="4"/>
  <c r="K89" i="4"/>
  <c r="M85" i="4"/>
  <c r="M86" i="4"/>
  <c r="M49" i="4"/>
  <c r="M50" i="4"/>
  <c r="M53" i="4"/>
  <c r="N85" i="4"/>
  <c r="N86" i="4"/>
  <c r="N49" i="4"/>
  <c r="N50" i="4"/>
  <c r="N53" i="4"/>
  <c r="O85" i="4"/>
  <c r="O86" i="4"/>
  <c r="O49" i="4"/>
  <c r="O50" i="4"/>
  <c r="O53" i="4"/>
  <c r="P85" i="4"/>
  <c r="P86" i="4"/>
  <c r="P49" i="4"/>
  <c r="P50" i="4"/>
  <c r="P53" i="4"/>
  <c r="Q85" i="4"/>
  <c r="Q86" i="4"/>
  <c r="Q49" i="4"/>
  <c r="Q50" i="4"/>
  <c r="Q53" i="4"/>
  <c r="F3" i="4"/>
  <c r="T85" i="4"/>
  <c r="T86" i="4"/>
  <c r="T49" i="4"/>
  <c r="T50" i="4"/>
  <c r="T53" i="4"/>
  <c r="T52" i="4"/>
  <c r="F5" i="4"/>
  <c r="AN85" i="4"/>
  <c r="AN86" i="4"/>
  <c r="AN49" i="4"/>
  <c r="AN50" i="4"/>
  <c r="AN53" i="4"/>
  <c r="AN52" i="4"/>
  <c r="F6" i="4"/>
  <c r="L85" i="4"/>
  <c r="L86" i="4"/>
  <c r="L49" i="4"/>
  <c r="L50" i="4"/>
  <c r="L53" i="4"/>
  <c r="R85" i="4"/>
  <c r="R86" i="4"/>
  <c r="R49" i="4"/>
  <c r="R50" i="4"/>
  <c r="R53" i="4"/>
  <c r="S85" i="4"/>
  <c r="S86" i="4"/>
  <c r="S49" i="4"/>
  <c r="S50" i="4"/>
  <c r="S53" i="4"/>
  <c r="U85" i="4"/>
  <c r="U86" i="4"/>
  <c r="U49" i="4"/>
  <c r="U50" i="4"/>
  <c r="U53" i="4"/>
  <c r="V85" i="4"/>
  <c r="V86" i="4"/>
  <c r="V49" i="4"/>
  <c r="V50" i="4"/>
  <c r="V53" i="4"/>
  <c r="W85" i="4"/>
  <c r="W86" i="4"/>
  <c r="W49" i="4"/>
  <c r="W50" i="4"/>
  <c r="W53" i="4"/>
  <c r="X85" i="4"/>
  <c r="X86" i="4"/>
  <c r="X49" i="4"/>
  <c r="X50" i="4"/>
  <c r="X53" i="4"/>
  <c r="Y85" i="4"/>
  <c r="Y86" i="4"/>
  <c r="Y49" i="4"/>
  <c r="Y50" i="4"/>
  <c r="Y53" i="4"/>
  <c r="Z85" i="4"/>
  <c r="Z86" i="4"/>
  <c r="Z49" i="4"/>
  <c r="Z50" i="4"/>
  <c r="Z53" i="4"/>
  <c r="AA85" i="4"/>
  <c r="AA86" i="4"/>
  <c r="AA49" i="4"/>
  <c r="AA50" i="4"/>
  <c r="AA53" i="4"/>
  <c r="AB85" i="4"/>
  <c r="AB86" i="4"/>
  <c r="AB49" i="4"/>
  <c r="AB50" i="4"/>
  <c r="AB53" i="4"/>
  <c r="AC85" i="4"/>
  <c r="AC86" i="4"/>
  <c r="AC49" i="4"/>
  <c r="AC50" i="4"/>
  <c r="AC53" i="4"/>
  <c r="AD85" i="4"/>
  <c r="AD86" i="4"/>
  <c r="AD49" i="4"/>
  <c r="AD50" i="4"/>
  <c r="AD53" i="4"/>
  <c r="AE85" i="4"/>
  <c r="AE86" i="4"/>
  <c r="AE49" i="4"/>
  <c r="AE50" i="4"/>
  <c r="AE53" i="4"/>
  <c r="AF85" i="4"/>
  <c r="AF86" i="4"/>
  <c r="AF49" i="4"/>
  <c r="AF50" i="4"/>
  <c r="AF53" i="4"/>
  <c r="AG85" i="4"/>
  <c r="AG86" i="4"/>
  <c r="AG49" i="4"/>
  <c r="AG50" i="4"/>
  <c r="AG53" i="4"/>
  <c r="AH85" i="4"/>
  <c r="AH86" i="4"/>
  <c r="AH49" i="4"/>
  <c r="AH50" i="4"/>
  <c r="AH53" i="4"/>
  <c r="AI85" i="4"/>
  <c r="AI86" i="4"/>
  <c r="AI49" i="4"/>
  <c r="AI50" i="4"/>
  <c r="AI53" i="4"/>
  <c r="AJ85" i="4"/>
  <c r="AJ86" i="4"/>
  <c r="AJ49" i="4"/>
  <c r="AJ50" i="4"/>
  <c r="AJ53" i="4"/>
  <c r="AK85" i="4"/>
  <c r="AK86" i="4"/>
  <c r="AK49" i="4"/>
  <c r="AK50" i="4"/>
  <c r="AK53" i="4"/>
  <c r="AL85" i="4"/>
  <c r="AL86" i="4"/>
  <c r="AL49" i="4"/>
  <c r="AL50" i="4"/>
  <c r="AL53" i="4"/>
  <c r="AM85" i="4"/>
  <c r="AM86" i="4"/>
  <c r="AM49" i="4"/>
  <c r="AM50" i="4"/>
  <c r="AM53" i="4"/>
  <c r="F8" i="4"/>
  <c r="L52" i="4"/>
  <c r="M52" i="4"/>
  <c r="N52" i="4"/>
  <c r="O52" i="4"/>
  <c r="P52" i="4"/>
  <c r="Q52" i="4"/>
  <c r="R52" i="4"/>
  <c r="S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</calcChain>
</file>

<file path=xl/sharedStrings.xml><?xml version="1.0" encoding="utf-8"?>
<sst xmlns="http://schemas.openxmlformats.org/spreadsheetml/2006/main" count="112" uniqueCount="82">
  <si>
    <t>Demand</t>
  </si>
  <si>
    <t>TWh/yr</t>
  </si>
  <si>
    <t>High carbon</t>
  </si>
  <si>
    <t>Zero carbon</t>
  </si>
  <si>
    <t>High carbon EF</t>
  </si>
  <si>
    <t>gCO2/kWh</t>
  </si>
  <si>
    <t>Emissions</t>
  </si>
  <si>
    <t>TWh/yr/yr</t>
  </si>
  <si>
    <t>Headlines</t>
  </si>
  <si>
    <t>Approximate space available under CB4 before trading required</t>
  </si>
  <si>
    <t>Agreed (690)</t>
  </si>
  <si>
    <t>Current EU policy (860)</t>
  </si>
  <si>
    <t>Renewables</t>
  </si>
  <si>
    <t>Emissions factor</t>
  </si>
  <si>
    <t>MtCO2</t>
  </si>
  <si>
    <t>Maximum build rate</t>
  </si>
  <si>
    <t>Electrification of demand</t>
  </si>
  <si>
    <t>Start year</t>
  </si>
  <si>
    <t>Demand in 2050</t>
  </si>
  <si>
    <t>Renewable electricity in 2020</t>
  </si>
  <si>
    <t>of electricity</t>
  </si>
  <si>
    <t>% pa</t>
  </si>
  <si>
    <t>Year second build starts</t>
  </si>
  <si>
    <t>Electricity demand in 2012</t>
  </si>
  <si>
    <t>Electricity demand growth rate</t>
  </si>
  <si>
    <t>High carbon emissions factor</t>
  </si>
  <si>
    <t>Based on 2012-2020 projection</t>
  </si>
  <si>
    <t>Based on gas being dominant 2020 onwards</t>
  </si>
  <si>
    <t>Average life</t>
  </si>
  <si>
    <t>years</t>
  </si>
  <si>
    <t>This means that every year, 1/number of years falls down.</t>
  </si>
  <si>
    <t>Demand in start year</t>
  </si>
  <si>
    <t>Demand increase</t>
  </si>
  <si>
    <t>pa</t>
  </si>
  <si>
    <t>Nuclear in 2012</t>
  </si>
  <si>
    <t>Renewables in 2012</t>
  </si>
  <si>
    <t>Renewables in 2020</t>
  </si>
  <si>
    <t>Nuclear change 2012-2020</t>
  </si>
  <si>
    <t>Could be +10</t>
  </si>
  <si>
    <t>CCS by 2020</t>
  </si>
  <si>
    <t>Could be 0</t>
  </si>
  <si>
    <t>Rate of change</t>
  </si>
  <si>
    <t>CCS</t>
  </si>
  <si>
    <t>Nuclear</t>
  </si>
  <si>
    <t>Low carbon</t>
  </si>
  <si>
    <t>gCO2/kWh/yr</t>
  </si>
  <si>
    <t>Zero carbon generation</t>
  </si>
  <si>
    <t>CB4</t>
  </si>
  <si>
    <t>TWh/CB4 period</t>
  </si>
  <si>
    <t>Electricity</t>
  </si>
  <si>
    <t>Maximum industry expansion</t>
  </si>
  <si>
    <t>Maximum industry contraction</t>
  </si>
  <si>
    <t>Minimum build rate</t>
  </si>
  <si>
    <t>2010-2050</t>
  </si>
  <si>
    <t>of previous year's capacity</t>
  </si>
  <si>
    <t>Year</t>
  </si>
  <si>
    <t>Zero carbon decomissioned</t>
  </si>
  <si>
    <t>Zero carbon built</t>
  </si>
  <si>
    <t>Net increase in zero carbon</t>
  </si>
  <si>
    <t>Min/Mean</t>
  </si>
  <si>
    <t>Max/Mean</t>
  </si>
  <si>
    <t>Mean demand</t>
  </si>
  <si>
    <t>Min demand</t>
  </si>
  <si>
    <t>Max demand</t>
  </si>
  <si>
    <t>Min</t>
  </si>
  <si>
    <t>Mid</t>
  </si>
  <si>
    <t>Max</t>
  </si>
  <si>
    <t>Load factor</t>
  </si>
  <si>
    <t>Mean</t>
  </si>
  <si>
    <t>In min</t>
  </si>
  <si>
    <t>In mid</t>
  </si>
  <si>
    <t>In max</t>
  </si>
  <si>
    <t>Above max</t>
  </si>
  <si>
    <t>High load factor</t>
  </si>
  <si>
    <t>Mid load factor</t>
  </si>
  <si>
    <t>Low load factor</t>
  </si>
  <si>
    <t>Zero load factor</t>
  </si>
  <si>
    <t>CAGR from electrification of demand start year</t>
  </si>
  <si>
    <t>Low carbon load factor</t>
  </si>
  <si>
    <t>Low carbon output</t>
  </si>
  <si>
    <t>High carbon capacity</t>
  </si>
  <si>
    <t>High carbon 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</si>
</sst>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_-* #,##0.0_-;\-* #,##0.0_-;_-* &quot;-&quot;??_-;_-@_-"/>
    <numFmt numFmtId="167" formatCode="0.000000000000000%"/>
  </numFmts>
  <fonts count="6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" fontId="0" fillId="2" borderId="0" xfId="0" applyNumberFormat="1" applyFill="1"/>
    <xf numFmtId="9" fontId="0" fillId="0" borderId="0" xfId="2" applyFont="1"/>
    <xf numFmtId="0" fontId="3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3" borderId="0" xfId="0" applyNumberFormat="1" applyFill="1"/>
    <xf numFmtId="0" fontId="0" fillId="0" borderId="0" xfId="0" applyFill="1"/>
    <xf numFmtId="9" fontId="0" fillId="2" borderId="0" xfId="2" applyFont="1" applyFill="1"/>
    <xf numFmtId="0" fontId="0" fillId="0" borderId="0" xfId="0" quotePrefix="1"/>
    <xf numFmtId="166" fontId="0" fillId="0" borderId="0" xfId="1" applyNumberFormat="1" applyFont="1"/>
    <xf numFmtId="165" fontId="0" fillId="2" borderId="0" xfId="2" applyNumberFormat="1" applyFont="1" applyFill="1"/>
    <xf numFmtId="9" fontId="0" fillId="0" borderId="0" xfId="2" applyNumberFormat="1" applyFont="1"/>
    <xf numFmtId="167" fontId="0" fillId="0" borderId="0" xfId="0" applyNumberFormat="1"/>
  </cellXfs>
  <cellStyles count="3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Generation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9355007672823"/>
          <c:y val="0.234742309930924"/>
          <c:w val="0.788338178564439"/>
          <c:h val="0.625499511305857"/>
        </c:manualLayout>
      </c:layout>
      <c:areaChart>
        <c:grouping val="stacked"/>
        <c:varyColors val="0"/>
        <c:ser>
          <c:idx val="0"/>
          <c:order val="0"/>
          <c:tx>
            <c:strRef>
              <c:f>Model!$A$49</c:f>
              <c:strCache>
                <c:ptCount val="1"/>
                <c:pt idx="0">
                  <c:v>Zero carbon</c:v>
                </c:pt>
              </c:strCache>
            </c:strRef>
          </c:tx>
          <c:cat>
            <c:numRef>
              <c:f>Model!$B$47:$AN$47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Model!$B$49:$AN$49</c:f>
              <c:numCache>
                <c:formatCode>_-* #,##0_-;\-* #,##0_-;_-* "-"??_-;_-@_-</c:formatCode>
                <c:ptCount val="39"/>
                <c:pt idx="0">
                  <c:v>97.7</c:v>
                </c:pt>
                <c:pt idx="1">
                  <c:v>110.3916266811482</c:v>
                </c:pt>
                <c:pt idx="2">
                  <c:v>123.0832533622965</c:v>
                </c:pt>
                <c:pt idx="3">
                  <c:v>135.7748800434447</c:v>
                </c:pt>
                <c:pt idx="4">
                  <c:v>148.466506724593</c:v>
                </c:pt>
                <c:pt idx="5">
                  <c:v>161.1581334057412</c:v>
                </c:pt>
                <c:pt idx="6">
                  <c:v>173.8497600868895</c:v>
                </c:pt>
                <c:pt idx="7">
                  <c:v>186.5413867680377</c:v>
                </c:pt>
                <c:pt idx="8">
                  <c:v>199.233013449186</c:v>
                </c:pt>
                <c:pt idx="9">
                  <c:v>192.5919130008798</c:v>
                </c:pt>
                <c:pt idx="10">
                  <c:v>186.1721825675171</c:v>
                </c:pt>
                <c:pt idx="11">
                  <c:v>179.9664431485999</c:v>
                </c:pt>
                <c:pt idx="12">
                  <c:v>173.9675617103132</c:v>
                </c:pt>
                <c:pt idx="13">
                  <c:v>168.1686429866361</c:v>
                </c:pt>
                <c:pt idx="14">
                  <c:v>162.5630215537482</c:v>
                </c:pt>
                <c:pt idx="15">
                  <c:v>157.1442541686233</c:v>
                </c:pt>
                <c:pt idx="16">
                  <c:v>151.9061123630025</c:v>
                </c:pt>
                <c:pt idx="17">
                  <c:v>146.8425752842357</c:v>
                </c:pt>
                <c:pt idx="18">
                  <c:v>141.9478227747612</c:v>
                </c:pt>
                <c:pt idx="19">
                  <c:v>147.2162286822692</c:v>
                </c:pt>
                <c:pt idx="20">
                  <c:v>162.3090210595269</c:v>
                </c:pt>
                <c:pt idx="21">
                  <c:v>196.8987203575427</c:v>
                </c:pt>
                <c:pt idx="22">
                  <c:v>234.165429678958</c:v>
                </c:pt>
                <c:pt idx="23">
                  <c:v>270.1646495855852</c:v>
                </c:pt>
                <c:pt idx="24">
                  <c:v>303.87669954804</c:v>
                </c:pt>
                <c:pt idx="25">
                  <c:v>334.9939497683937</c:v>
                </c:pt>
                <c:pt idx="26">
                  <c:v>363.8212741490349</c:v>
                </c:pt>
                <c:pt idx="27">
                  <c:v>390.6308656994051</c:v>
                </c:pt>
                <c:pt idx="28">
                  <c:v>415.6653903344768</c:v>
                </c:pt>
                <c:pt idx="29">
                  <c:v>439.1408546258064</c:v>
                </c:pt>
                <c:pt idx="30">
                  <c:v>461.2492125158888</c:v>
                </c:pt>
                <c:pt idx="31">
                  <c:v>482.160733866663</c:v>
                </c:pt>
                <c:pt idx="32">
                  <c:v>502.0261557538429</c:v>
                </c:pt>
                <c:pt idx="33">
                  <c:v>520.9786356251381</c:v>
                </c:pt>
                <c:pt idx="34">
                  <c:v>539.1355237985156</c:v>
                </c:pt>
                <c:pt idx="35">
                  <c:v>556.599971273701</c:v>
                </c:pt>
                <c:pt idx="36">
                  <c:v>573.4623874544886</c:v>
                </c:pt>
                <c:pt idx="37">
                  <c:v>589.8017611204085</c:v>
                </c:pt>
                <c:pt idx="38">
                  <c:v>605.6868568341325</c:v>
                </c:pt>
              </c:numCache>
            </c:numRef>
          </c:val>
        </c:ser>
        <c:ser>
          <c:idx val="1"/>
          <c:order val="1"/>
          <c:tx>
            <c:strRef>
              <c:f>Model!$A$50</c:f>
              <c:strCache>
                <c:ptCount val="1"/>
                <c:pt idx="0">
                  <c:v>High carbon</c:v>
                </c:pt>
              </c:strCache>
            </c:strRef>
          </c:tx>
          <c:cat>
            <c:numRef>
              <c:f>Model!$B$47:$AN$47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Model!$B$50:$AN$50</c:f>
              <c:numCache>
                <c:formatCode>_-* #,##0_-;\-* #,##0_-;_-* "-"??_-;_-@_-</c:formatCode>
                <c:ptCount val="39"/>
                <c:pt idx="0">
                  <c:v>248.3</c:v>
                </c:pt>
                <c:pt idx="1">
                  <c:v>242.0841756421436</c:v>
                </c:pt>
                <c:pt idx="2">
                  <c:v>235.9895536418895</c:v>
                </c:pt>
                <c:pt idx="3">
                  <c:v>230.0184024457951</c:v>
                </c:pt>
                <c:pt idx="4">
                  <c:v>224.173032957099</c:v>
                </c:pt>
                <c:pt idx="5">
                  <c:v>218.455799330347</c:v>
                </c:pt>
                <c:pt idx="6">
                  <c:v>212.8690997808933</c:v>
                </c:pt>
                <c:pt idx="7">
                  <c:v>207.4153774095502</c:v>
                </c:pt>
                <c:pt idx="8">
                  <c:v>202.097121042673</c:v>
                </c:pt>
                <c:pt idx="9">
                  <c:v>216.2495932174226</c:v>
                </c:pt>
                <c:pt idx="10">
                  <c:v>230.3212796502843</c:v>
                </c:pt>
                <c:pt idx="11">
                  <c:v>244.3221905439585</c:v>
                </c:pt>
                <c:pt idx="12">
                  <c:v>258.2621393805476</c:v>
                </c:pt>
                <c:pt idx="13">
                  <c:v>272.1507520421437</c:v>
                </c:pt>
                <c:pt idx="14">
                  <c:v>285.9974756753721</c:v>
                </c:pt>
                <c:pt idx="15">
                  <c:v>299.8115873093216</c:v>
                </c:pt>
                <c:pt idx="16">
                  <c:v>313.6022022359964</c:v>
                </c:pt>
                <c:pt idx="17">
                  <c:v>327.3782821621386</c:v>
                </c:pt>
                <c:pt idx="18">
                  <c:v>341.1486431409909</c:v>
                </c:pt>
                <c:pt idx="19">
                  <c:v>344.9219632923018</c:v>
                </c:pt>
                <c:pt idx="20">
                  <c:v>339.0401236519505</c:v>
                </c:pt>
                <c:pt idx="21">
                  <c:v>313.8337710478739</c:v>
                </c:pt>
                <c:pt idx="22">
                  <c:v>286.1260289357762</c:v>
                </c:pt>
                <c:pt idx="23">
                  <c:v>259.8646837010744</c:v>
                </c:pt>
                <c:pt idx="24">
                  <c:v>236.0727643395173</c:v>
                </c:pt>
                <c:pt idx="25">
                  <c:v>215.061311785936</c:v>
                </c:pt>
                <c:pt idx="26">
                  <c:v>196.5289271183366</c:v>
                </c:pt>
                <c:pt idx="27">
                  <c:v>180.2069573460714</c:v>
                </c:pt>
                <c:pt idx="28">
                  <c:v>165.856342828632</c:v>
                </c:pt>
                <c:pt idx="29">
                  <c:v>153.2647507646504</c:v>
                </c:pt>
                <c:pt idx="30">
                  <c:v>142.243969740807</c:v>
                </c:pt>
                <c:pt idx="31">
                  <c:v>132.6275424702313</c:v>
                </c:pt>
                <c:pt idx="32">
                  <c:v>124.2686158091644</c:v>
                </c:pt>
                <c:pt idx="33">
                  <c:v>117.037988934266</c:v>
                </c:pt>
                <c:pt idx="34">
                  <c:v>110.8223422048789</c:v>
                </c:pt>
                <c:pt idx="35">
                  <c:v>105.5226307375159</c:v>
                </c:pt>
                <c:pt idx="36">
                  <c:v>101.0526280954808</c:v>
                </c:pt>
                <c:pt idx="37">
                  <c:v>97.33760675555448</c:v>
                </c:pt>
                <c:pt idx="38">
                  <c:v>94.31314316586656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569528"/>
        <c:axId val="581572536"/>
      </c:areaChart>
      <c:catAx>
        <c:axId val="58156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1572536"/>
        <c:crosses val="autoZero"/>
        <c:auto val="1"/>
        <c:lblAlgn val="ctr"/>
        <c:lblOffset val="100"/>
        <c:tickLblSkip val="5"/>
        <c:noMultiLvlLbl val="0"/>
      </c:catAx>
      <c:valAx>
        <c:axId val="5815725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581569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8706719328001"/>
          <c:y val="0.267947594416807"/>
          <c:w val="0.268373023494014"/>
          <c:h val="0.20008756166889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Model!$B$53:$I$53</c:f>
              <c:strCache>
                <c:ptCount val="1"/>
                <c:pt idx="0">
                  <c:v> 161   148   136   124   112   101   90   80 </c:v>
                </c:pt>
              </c:strCache>
            </c:strRef>
          </c:tx>
          <c:spPr>
            <a:ln w="25400">
              <a:noFill/>
            </a:ln>
          </c:spPr>
          <c:cat>
            <c:multiLvlStrRef>
              <c:f>#REF!</c:f>
            </c:multiLvlStrRef>
          </c:cat>
          <c:val>
            <c:numRef>
              <c:f>Model!$B$53:$AN$53</c:f>
              <c:numCache>
                <c:formatCode>_-* #,##0_-;\-* #,##0_-;_-* "-"??_-;_-@_-</c:formatCode>
                <c:ptCount val="39"/>
                <c:pt idx="0">
                  <c:v>161.395</c:v>
                </c:pt>
                <c:pt idx="1">
                  <c:v>148.276557580813</c:v>
                </c:pt>
                <c:pt idx="2">
                  <c:v>135.6939933440865</c:v>
                </c:pt>
                <c:pt idx="3">
                  <c:v>123.6348913146149</c:v>
                </c:pt>
                <c:pt idx="4">
                  <c:v>112.0865164785495</c:v>
                </c:pt>
                <c:pt idx="5">
                  <c:v>101.0358071902855</c:v>
                </c:pt>
                <c:pt idx="6">
                  <c:v>90.46936740687967</c:v>
                </c:pt>
                <c:pt idx="7">
                  <c:v>80.37345874620073</c:v>
                </c:pt>
                <c:pt idx="8">
                  <c:v>70.73399236493555</c:v>
                </c:pt>
                <c:pt idx="9">
                  <c:v>75.68735762609793</c:v>
                </c:pt>
                <c:pt idx="10">
                  <c:v>80.61244787759949</c:v>
                </c:pt>
                <c:pt idx="11">
                  <c:v>85.5127666903855</c:v>
                </c:pt>
                <c:pt idx="12">
                  <c:v>90.39174878319164</c:v>
                </c:pt>
                <c:pt idx="13">
                  <c:v>95.25276321475029</c:v>
                </c:pt>
                <c:pt idx="14">
                  <c:v>100.0991164863802</c:v>
                </c:pt>
                <c:pt idx="15">
                  <c:v>104.9340555582626</c:v>
                </c:pt>
                <c:pt idx="16">
                  <c:v>109.7607707825987</c:v>
                </c:pt>
                <c:pt idx="17">
                  <c:v>114.5823987567485</c:v>
                </c:pt>
                <c:pt idx="18">
                  <c:v>119.4020250993468</c:v>
                </c:pt>
                <c:pt idx="19">
                  <c:v>120.7226871523056</c:v>
                </c:pt>
                <c:pt idx="20">
                  <c:v>118.6640432781827</c:v>
                </c:pt>
                <c:pt idx="21">
                  <c:v>109.8418198667559</c:v>
                </c:pt>
                <c:pt idx="22">
                  <c:v>100.1441101275217</c:v>
                </c:pt>
                <c:pt idx="23">
                  <c:v>90.95263929537603</c:v>
                </c:pt>
                <c:pt idx="24">
                  <c:v>82.62546751883104</c:v>
                </c:pt>
                <c:pt idx="25">
                  <c:v>75.2714591250776</c:v>
                </c:pt>
                <c:pt idx="26">
                  <c:v>68.7851244914178</c:v>
                </c:pt>
                <c:pt idx="27">
                  <c:v>63.07243507112497</c:v>
                </c:pt>
                <c:pt idx="28">
                  <c:v>58.0497199900212</c:v>
                </c:pt>
                <c:pt idx="29">
                  <c:v>53.64266276762763</c:v>
                </c:pt>
                <c:pt idx="30">
                  <c:v>49.78538940928243</c:v>
                </c:pt>
                <c:pt idx="31">
                  <c:v>46.41963986458097</c:v>
                </c:pt>
                <c:pt idx="32">
                  <c:v>43.49401553320755</c:v>
                </c:pt>
                <c:pt idx="33">
                  <c:v>40.96329612699309</c:v>
                </c:pt>
                <c:pt idx="34">
                  <c:v>38.7878197717076</c:v>
                </c:pt>
                <c:pt idx="35">
                  <c:v>36.93292075813056</c:v>
                </c:pt>
                <c:pt idx="36">
                  <c:v>35.36841983341829</c:v>
                </c:pt>
                <c:pt idx="37">
                  <c:v>34.06816236444407</c:v>
                </c:pt>
                <c:pt idx="38">
                  <c:v>33.0096001080533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08664"/>
        <c:axId val="581611672"/>
      </c:areaChart>
      <c:catAx>
        <c:axId val="58160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1611672"/>
        <c:crosses val="autoZero"/>
        <c:auto val="1"/>
        <c:lblAlgn val="ctr"/>
        <c:lblOffset val="100"/>
        <c:tickLblSkip val="5"/>
        <c:noMultiLvlLbl val="0"/>
      </c:catAx>
      <c:valAx>
        <c:axId val="5816116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MtCO2/yr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581608664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Emissions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Model!$A$52</c:f>
              <c:strCache>
                <c:ptCount val="1"/>
                <c:pt idx="0">
                  <c:v>Emissions factor</c:v>
                </c:pt>
              </c:strCache>
            </c:strRef>
          </c:tx>
          <c:marker>
            <c:symbol val="none"/>
          </c:marker>
          <c:cat>
            <c:numRef>
              <c:f>Model!$B$47:$AN$47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Model!$B$52:$AN$52</c:f>
              <c:numCache>
                <c:formatCode>_-* #,##0_-;\-* #,##0_-;_-* "-"??_-;_-@_-</c:formatCode>
                <c:ptCount val="39"/>
                <c:pt idx="0">
                  <c:v>466.4595375722544</c:v>
                </c:pt>
                <c:pt idx="1">
                  <c:v>420.6715939178522</c:v>
                </c:pt>
                <c:pt idx="2">
                  <c:v>377.9010571037327</c:v>
                </c:pt>
                <c:pt idx="3">
                  <c:v>337.9911475499874</c:v>
                </c:pt>
                <c:pt idx="4">
                  <c:v>300.7907227834534</c:v>
                </c:pt>
                <c:pt idx="5">
                  <c:v>266.1541067843964</c:v>
                </c:pt>
                <c:pt idx="6">
                  <c:v>233.9409240030618</c:v>
                </c:pt>
                <c:pt idx="7">
                  <c:v>204.0159379265537</c:v>
                </c:pt>
                <c:pt idx="8">
                  <c:v>176.2488940794213</c:v>
                </c:pt>
                <c:pt idx="9">
                  <c:v>185.1264034471207</c:v>
                </c:pt>
                <c:pt idx="10">
                  <c:v>193.5503319748245</c:v>
                </c:pt>
                <c:pt idx="11">
                  <c:v>201.5438545835486</c:v>
                </c:pt>
                <c:pt idx="12">
                  <c:v>209.128962112185</c:v>
                </c:pt>
                <c:pt idx="13">
                  <c:v>216.3265218161114</c:v>
                </c:pt>
                <c:pt idx="14">
                  <c:v>223.1563347747285</c:v>
                </c:pt>
                <c:pt idx="15">
                  <c:v>229.63719036586</c:v>
                </c:pt>
                <c:pt idx="16">
                  <c:v>235.7869179568781</c:v>
                </c:pt>
                <c:pt idx="17">
                  <c:v>241.6224359547612</c:v>
                </c:pt>
                <c:pt idx="18">
                  <c:v>247.1597983500245</c:v>
                </c:pt>
                <c:pt idx="19">
                  <c:v>245.3024152991228</c:v>
                </c:pt>
                <c:pt idx="20">
                  <c:v>236.6894299709496</c:v>
                </c:pt>
                <c:pt idx="21">
                  <c:v>215.067225436347</c:v>
                </c:pt>
                <c:pt idx="22">
                  <c:v>192.476944353754</c:v>
                </c:pt>
                <c:pt idx="23">
                  <c:v>171.5992560852957</c:v>
                </c:pt>
                <c:pt idx="24">
                  <c:v>153.0244458878425</c:v>
                </c:pt>
                <c:pt idx="25">
                  <c:v>136.8434489879758</c:v>
                </c:pt>
                <c:pt idx="26">
                  <c:v>122.7538141966276</c:v>
                </c:pt>
                <c:pt idx="27">
                  <c:v>110.4909880263842</c:v>
                </c:pt>
                <c:pt idx="28">
                  <c:v>99.82381857728276</c:v>
                </c:pt>
                <c:pt idx="29">
                  <c:v>90.55056582773479</c:v>
                </c:pt>
                <c:pt idx="30">
                  <c:v>82.49536344903764</c:v>
                </c:pt>
                <c:pt idx="31">
                  <c:v>75.50508305259829</c:v>
                </c:pt>
                <c:pt idx="32">
                  <c:v>69.44655696975097</c:v>
                </c:pt>
                <c:pt idx="33">
                  <c:v>64.204120316271</c:v>
                </c:pt>
                <c:pt idx="34">
                  <c:v>59.6774372625333</c:v>
                </c:pt>
                <c:pt idx="35">
                  <c:v>55.77958016528317</c:v>
                </c:pt>
                <c:pt idx="36">
                  <c:v>52.43533356270868</c:v>
                </c:pt>
                <c:pt idx="37">
                  <c:v>49.57969803091501</c:v>
                </c:pt>
                <c:pt idx="38">
                  <c:v>47.15657158293334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40056"/>
        <c:axId val="581643064"/>
      </c:lineChart>
      <c:catAx>
        <c:axId val="58164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1643064"/>
        <c:crosses val="autoZero"/>
        <c:auto val="1"/>
        <c:lblAlgn val="ctr"/>
        <c:lblOffset val="100"/>
        <c:tickLblSkip val="5"/>
        <c:noMultiLvlLbl val="0"/>
      </c:catAx>
      <c:valAx>
        <c:axId val="5816430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gCO2/kWh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58164005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Low Carbon Build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Model!$A$55</c:f>
              <c:strCache>
                <c:ptCount val="1"/>
                <c:pt idx="0">
                  <c:v>Zero carbon built</c:v>
                </c:pt>
              </c:strCache>
            </c:strRef>
          </c:tx>
          <c:marker>
            <c:symbol val="none"/>
          </c:marker>
          <c:cat>
            <c:numRef>
              <c:f>Model!$C$47:$AN$47</c:f>
              <c:numCache>
                <c:formatCode>General</c:formatCode>
                <c:ptCount val="3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  <c:pt idx="8">
                  <c:v>2021.0</c:v>
                </c:pt>
                <c:pt idx="9">
                  <c:v>2022.0</c:v>
                </c:pt>
                <c:pt idx="10">
                  <c:v>2023.0</c:v>
                </c:pt>
                <c:pt idx="11">
                  <c:v>2024.0</c:v>
                </c:pt>
                <c:pt idx="12">
                  <c:v>2025.0</c:v>
                </c:pt>
                <c:pt idx="13">
                  <c:v>2026.0</c:v>
                </c:pt>
                <c:pt idx="14">
                  <c:v>2027.0</c:v>
                </c:pt>
                <c:pt idx="15">
                  <c:v>2028.0</c:v>
                </c:pt>
                <c:pt idx="16">
                  <c:v>2029.0</c:v>
                </c:pt>
                <c:pt idx="17">
                  <c:v>2030.0</c:v>
                </c:pt>
                <c:pt idx="18">
                  <c:v>2031.0</c:v>
                </c:pt>
                <c:pt idx="19">
                  <c:v>2032.0</c:v>
                </c:pt>
                <c:pt idx="20">
                  <c:v>2033.0</c:v>
                </c:pt>
                <c:pt idx="21">
                  <c:v>2034.0</c:v>
                </c:pt>
                <c:pt idx="22">
                  <c:v>2035.0</c:v>
                </c:pt>
                <c:pt idx="23">
                  <c:v>2036.0</c:v>
                </c:pt>
                <c:pt idx="24">
                  <c:v>2037.0</c:v>
                </c:pt>
                <c:pt idx="25">
                  <c:v>2038.0</c:v>
                </c:pt>
                <c:pt idx="26">
                  <c:v>2039.0</c:v>
                </c:pt>
                <c:pt idx="27">
                  <c:v>2040.0</c:v>
                </c:pt>
                <c:pt idx="28">
                  <c:v>2041.0</c:v>
                </c:pt>
                <c:pt idx="29">
                  <c:v>2042.0</c:v>
                </c:pt>
                <c:pt idx="30">
                  <c:v>2043.0</c:v>
                </c:pt>
                <c:pt idx="31">
                  <c:v>2044.0</c:v>
                </c:pt>
                <c:pt idx="32">
                  <c:v>2045.0</c:v>
                </c:pt>
                <c:pt idx="33">
                  <c:v>2046.0</c:v>
                </c:pt>
                <c:pt idx="34">
                  <c:v>2047.0</c:v>
                </c:pt>
                <c:pt idx="35">
                  <c:v>2048.0</c:v>
                </c:pt>
                <c:pt idx="36">
                  <c:v>2049.0</c:v>
                </c:pt>
                <c:pt idx="37">
                  <c:v>2050.0</c:v>
                </c:pt>
              </c:numCache>
            </c:numRef>
          </c:cat>
          <c:val>
            <c:numRef>
              <c:f>Model!$B$55:$AN$55</c:f>
              <c:numCache>
                <c:formatCode>_-* #,##0_-;\-* #,##0_-;_-* "-"??_-;_-@_-</c:formatCode>
                <c:ptCount val="39"/>
                <c:pt idx="0">
                  <c:v>15.9482933478149</c:v>
                </c:pt>
                <c:pt idx="1">
                  <c:v>15.9482933478149</c:v>
                </c:pt>
                <c:pt idx="2">
                  <c:v>16.37134757051984</c:v>
                </c:pt>
                <c:pt idx="3">
                  <c:v>16.79440179322479</c:v>
                </c:pt>
                <c:pt idx="4">
                  <c:v>17.21745601592974</c:v>
                </c:pt>
                <c:pt idx="5">
                  <c:v>17.64051023863468</c:v>
                </c:pt>
                <c:pt idx="6">
                  <c:v>18.06356446133962</c:v>
                </c:pt>
                <c:pt idx="7">
                  <c:v>18.48661868404456</c:v>
                </c:pt>
                <c:pt idx="8">
                  <c:v>18.90967290674951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10.0</c:v>
                </c:pt>
                <c:pt idx="20">
                  <c:v>20.0</c:v>
                </c:pt>
                <c:pt idx="21">
                  <c:v>40.0</c:v>
                </c:pt>
                <c:pt idx="22">
                  <c:v>43.83</c:v>
                </c:pt>
                <c:pt idx="23">
                  <c:v>43.83</c:v>
                </c:pt>
                <c:pt idx="24">
                  <c:v>43.83</c:v>
                </c:pt>
                <c:pt idx="25">
                  <c:v>43.83</c:v>
                </c:pt>
                <c:pt idx="26">
                  <c:v>43.83</c:v>
                </c:pt>
                <c:pt idx="27">
                  <c:v>43.83</c:v>
                </c:pt>
                <c:pt idx="28">
                  <c:v>43.83</c:v>
                </c:pt>
                <c:pt idx="29">
                  <c:v>43.83</c:v>
                </c:pt>
                <c:pt idx="30">
                  <c:v>43.83</c:v>
                </c:pt>
                <c:pt idx="31">
                  <c:v>43.83</c:v>
                </c:pt>
                <c:pt idx="32">
                  <c:v>43.83</c:v>
                </c:pt>
                <c:pt idx="33">
                  <c:v>43.83</c:v>
                </c:pt>
                <c:pt idx="34">
                  <c:v>43.83</c:v>
                </c:pt>
                <c:pt idx="35">
                  <c:v>43.83</c:v>
                </c:pt>
                <c:pt idx="36">
                  <c:v>43.83</c:v>
                </c:pt>
                <c:pt idx="37">
                  <c:v>43.83</c:v>
                </c:pt>
                <c:pt idx="38">
                  <c:v>43.83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71608"/>
        <c:axId val="581674616"/>
      </c:lineChart>
      <c:catAx>
        <c:axId val="58167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81674616"/>
        <c:crosses val="autoZero"/>
        <c:auto val="1"/>
        <c:lblAlgn val="ctr"/>
        <c:lblOffset val="100"/>
        <c:tickLblSkip val="5"/>
        <c:noMultiLvlLbl val="0"/>
      </c:catAx>
      <c:valAx>
        <c:axId val="58167461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TWh/yr/yr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none"/>
        <c:minorTickMark val="none"/>
        <c:tickLblPos val="nextTo"/>
        <c:crossAx val="58167160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9525</xdr:rowOff>
    </xdr:from>
    <xdr:to>
      <xdr:col>3</xdr:col>
      <xdr:colOff>47625</xdr:colOff>
      <xdr:row>28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14</xdr:row>
      <xdr:rowOff>9526</xdr:rowOff>
    </xdr:from>
    <xdr:to>
      <xdr:col>8</xdr:col>
      <xdr:colOff>171450</xdr:colOff>
      <xdr:row>28</xdr:row>
      <xdr:rowOff>41771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209551</xdr:colOff>
      <xdr:row>14</xdr:row>
      <xdr:rowOff>9525</xdr:rowOff>
    </xdr:from>
    <xdr:to>
      <xdr:col>13</xdr:col>
      <xdr:colOff>285751</xdr:colOff>
      <xdr:row>28</xdr:row>
      <xdr:rowOff>41770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14</xdr:row>
      <xdr:rowOff>0</xdr:rowOff>
    </xdr:from>
    <xdr:to>
      <xdr:col>18</xdr:col>
      <xdr:colOff>400050</xdr:colOff>
      <xdr:row>28</xdr:row>
      <xdr:rowOff>32245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89"/>
  <sheetViews>
    <sheetView tabSelected="1" workbookViewId="0">
      <pane xSplit="1" topLeftCell="B1" activePane="topRight" state="frozen"/>
      <selection pane="topRight" activeCell="B9" sqref="B9"/>
    </sheetView>
  </sheetViews>
  <sheetFormatPr baseColWidth="10" defaultColWidth="8.83203125" defaultRowHeight="12" x14ac:dyDescent="0"/>
  <cols>
    <col min="1" max="1" width="27.83203125" customWidth="1"/>
    <col min="4" max="4" width="10.5" customWidth="1"/>
    <col min="42" max="42" width="19.1640625" bestFit="1" customWidth="1"/>
  </cols>
  <sheetData>
    <row r="2" spans="1:18">
      <c r="A2" s="3" t="s">
        <v>16</v>
      </c>
      <c r="E2" s="3" t="s">
        <v>8</v>
      </c>
    </row>
    <row r="3" spans="1:18">
      <c r="A3" t="s">
        <v>17</v>
      </c>
      <c r="B3" s="5">
        <v>2012</v>
      </c>
      <c r="E3" t="s">
        <v>47</v>
      </c>
      <c r="F3" s="12">
        <f>SUM(M53:Q53)</f>
        <v>476.19045073297025</v>
      </c>
      <c r="G3" t="s">
        <v>48</v>
      </c>
      <c r="Q3" t="s">
        <v>9</v>
      </c>
    </row>
    <row r="4" spans="1:18">
      <c r="A4" t="s">
        <v>18</v>
      </c>
      <c r="B4" s="5">
        <v>700</v>
      </c>
      <c r="C4" t="s">
        <v>1</v>
      </c>
      <c r="E4" t="s">
        <v>49</v>
      </c>
      <c r="L4" s="10" t="s">
        <v>31</v>
      </c>
      <c r="M4" s="11">
        <f>B31*((1+B32)^(B3-B47))</f>
        <v>346</v>
      </c>
      <c r="N4" t="s">
        <v>1</v>
      </c>
      <c r="Q4" t="s">
        <v>10</v>
      </c>
      <c r="R4" t="s">
        <v>11</v>
      </c>
    </row>
    <row r="5" spans="1:18">
      <c r="E5">
        <v>2030</v>
      </c>
      <c r="F5" s="12">
        <f>T52</f>
        <v>247.15979835002454</v>
      </c>
      <c r="G5" t="s">
        <v>5</v>
      </c>
      <c r="L5" s="10" t="s">
        <v>32</v>
      </c>
      <c r="M5" s="8">
        <f>((B4/M4)^(1/(2050-B3)))-1</f>
        <v>1.8716191685814731E-2</v>
      </c>
      <c r="N5" t="s">
        <v>33</v>
      </c>
      <c r="Q5">
        <f>690-365</f>
        <v>325</v>
      </c>
      <c r="R5">
        <f>860-365</f>
        <v>495</v>
      </c>
    </row>
    <row r="6" spans="1:18">
      <c r="A6" s="3" t="s">
        <v>46</v>
      </c>
      <c r="E6">
        <v>2050</v>
      </c>
      <c r="F6" s="12">
        <f>AN52</f>
        <v>47.156571582933339</v>
      </c>
      <c r="G6" t="s">
        <v>5</v>
      </c>
      <c r="Q6">
        <f>Q5/5</f>
        <v>65</v>
      </c>
      <c r="R6">
        <f>R5/5</f>
        <v>99</v>
      </c>
    </row>
    <row r="7" spans="1:18">
      <c r="A7" t="s">
        <v>19</v>
      </c>
      <c r="B7" s="6">
        <v>0.1</v>
      </c>
      <c r="C7" t="s">
        <v>20</v>
      </c>
      <c r="L7" s="10" t="s">
        <v>36</v>
      </c>
      <c r="M7" s="2">
        <f>B7*J48</f>
        <v>40.133013449185903</v>
      </c>
      <c r="N7" t="s">
        <v>1</v>
      </c>
    </row>
    <row r="8" spans="1:18">
      <c r="A8" t="s">
        <v>22</v>
      </c>
      <c r="B8" s="5">
        <v>2030</v>
      </c>
      <c r="E8" t="s">
        <v>6</v>
      </c>
      <c r="F8" s="2">
        <f>SUM(B53:AN53)</f>
        <v>3300.5364677557859</v>
      </c>
      <c r="G8" t="s">
        <v>53</v>
      </c>
    </row>
    <row r="9" spans="1:18">
      <c r="A9" t="s">
        <v>15</v>
      </c>
      <c r="B9" s="7">
        <f>5*24*365.25/1000</f>
        <v>43.83</v>
      </c>
      <c r="C9" t="s">
        <v>7</v>
      </c>
    </row>
    <row r="10" spans="1:18">
      <c r="A10" t="s">
        <v>52</v>
      </c>
      <c r="B10" s="7">
        <v>10</v>
      </c>
      <c r="C10" t="s">
        <v>7</v>
      </c>
    </row>
    <row r="11" spans="1:18">
      <c r="A11" t="s">
        <v>50</v>
      </c>
      <c r="B11" s="14">
        <v>1</v>
      </c>
      <c r="C11" t="s">
        <v>54</v>
      </c>
    </row>
    <row r="12" spans="1:18">
      <c r="A12" t="s">
        <v>51</v>
      </c>
      <c r="B12" s="14">
        <v>1</v>
      </c>
      <c r="C12" t="s">
        <v>54</v>
      </c>
    </row>
    <row r="13" spans="1:18">
      <c r="A13" t="s">
        <v>28</v>
      </c>
      <c r="B13" s="5">
        <v>30</v>
      </c>
      <c r="C13" t="s">
        <v>29</v>
      </c>
      <c r="D13" s="9" t="s">
        <v>30</v>
      </c>
    </row>
    <row r="14" spans="1:18">
      <c r="B14" s="13"/>
      <c r="D14" s="9"/>
    </row>
    <row r="15" spans="1:18">
      <c r="B15" s="13"/>
      <c r="D15" s="9"/>
    </row>
    <row r="16" spans="1:18">
      <c r="B16" s="13"/>
      <c r="D16" s="9"/>
    </row>
    <row r="17" spans="1:4">
      <c r="B17" s="13"/>
      <c r="D17" s="9"/>
    </row>
    <row r="18" spans="1:4">
      <c r="B18" s="13"/>
      <c r="D18" s="9"/>
    </row>
    <row r="19" spans="1:4">
      <c r="B19" s="13"/>
      <c r="D19" s="9"/>
    </row>
    <row r="20" spans="1:4">
      <c r="B20" s="13"/>
      <c r="D20" s="9"/>
    </row>
    <row r="21" spans="1:4">
      <c r="B21" s="13"/>
      <c r="D21" s="9"/>
    </row>
    <row r="22" spans="1:4">
      <c r="B22" s="13"/>
      <c r="D22" s="9"/>
    </row>
    <row r="23" spans="1:4">
      <c r="B23" s="13"/>
      <c r="D23" s="9"/>
    </row>
    <row r="24" spans="1:4">
      <c r="B24" s="13"/>
      <c r="D24" s="9"/>
    </row>
    <row r="25" spans="1:4">
      <c r="B25" s="13"/>
      <c r="D25" s="9"/>
    </row>
    <row r="26" spans="1:4">
      <c r="B26" s="13"/>
      <c r="D26" s="9"/>
    </row>
    <row r="27" spans="1:4">
      <c r="B27" s="13"/>
      <c r="D27" s="9"/>
    </row>
    <row r="28" spans="1:4">
      <c r="B28" s="13"/>
      <c r="D28" s="9"/>
    </row>
    <row r="29" spans="1:4">
      <c r="B29" s="13"/>
      <c r="D29" s="9"/>
    </row>
    <row r="30" spans="1:4">
      <c r="B30" s="13"/>
    </row>
    <row r="31" spans="1:4">
      <c r="A31" t="s">
        <v>23</v>
      </c>
      <c r="B31" s="5">
        <v>346</v>
      </c>
      <c r="C31" t="s">
        <v>1</v>
      </c>
    </row>
    <row r="32" spans="1:4">
      <c r="A32" t="s">
        <v>24</v>
      </c>
      <c r="B32" s="17">
        <f>((334/346)^(1/8))-1</f>
        <v>-4.4025032054867408E-3</v>
      </c>
      <c r="C32" t="s">
        <v>21</v>
      </c>
      <c r="D32" s="9" t="s">
        <v>26</v>
      </c>
    </row>
    <row r="33" spans="1:51">
      <c r="L33" s="10"/>
      <c r="M33">
        <v>2012</v>
      </c>
      <c r="N33">
        <v>2020</v>
      </c>
    </row>
    <row r="34" spans="1:51">
      <c r="A34" t="s">
        <v>35</v>
      </c>
      <c r="B34" s="5">
        <v>38.700000000000003</v>
      </c>
      <c r="C34" t="s">
        <v>1</v>
      </c>
      <c r="L34" s="10" t="s">
        <v>12</v>
      </c>
      <c r="M34" s="1">
        <f>B34</f>
        <v>38.700000000000003</v>
      </c>
      <c r="N34" s="2">
        <f>M7</f>
        <v>40.133013449185903</v>
      </c>
      <c r="O34" t="s">
        <v>1</v>
      </c>
    </row>
    <row r="35" spans="1:51">
      <c r="A35" t="s">
        <v>34</v>
      </c>
      <c r="B35" s="5">
        <v>59</v>
      </c>
      <c r="C35" t="s">
        <v>1</v>
      </c>
      <c r="L35" s="10" t="s">
        <v>42</v>
      </c>
      <c r="M35" s="1">
        <v>0</v>
      </c>
      <c r="N35">
        <f>B37</f>
        <v>5.4</v>
      </c>
      <c r="O35" t="s">
        <v>1</v>
      </c>
    </row>
    <row r="36" spans="1:51">
      <c r="A36" t="s">
        <v>37</v>
      </c>
      <c r="B36" s="5">
        <v>-3</v>
      </c>
      <c r="C36" t="s">
        <v>1</v>
      </c>
      <c r="D36" s="9" t="s">
        <v>38</v>
      </c>
      <c r="L36" s="10" t="s">
        <v>43</v>
      </c>
      <c r="M36" s="1">
        <f>B35</f>
        <v>59</v>
      </c>
      <c r="N36" s="2">
        <f>M36+B36</f>
        <v>56</v>
      </c>
      <c r="O36" t="s">
        <v>1</v>
      </c>
    </row>
    <row r="37" spans="1:51">
      <c r="A37" t="s">
        <v>39</v>
      </c>
      <c r="B37" s="5">
        <v>5.4</v>
      </c>
      <c r="C37" t="s">
        <v>1</v>
      </c>
      <c r="D37" s="9" t="s">
        <v>40</v>
      </c>
      <c r="L37" s="10" t="s">
        <v>44</v>
      </c>
      <c r="M37" s="2">
        <f>SUM(M34:M36)</f>
        <v>97.7</v>
      </c>
      <c r="N37" s="2">
        <f>SUM(N34:N36)</f>
        <v>101.5330134491859</v>
      </c>
      <c r="O37" t="s">
        <v>1</v>
      </c>
    </row>
    <row r="38" spans="1:51">
      <c r="L38" s="10" t="s">
        <v>41</v>
      </c>
      <c r="N38">
        <f>N37/(N33-M33)</f>
        <v>12.691626681148238</v>
      </c>
      <c r="O38" t="s">
        <v>7</v>
      </c>
    </row>
    <row r="39" spans="1:51">
      <c r="B39">
        <v>2012</v>
      </c>
      <c r="C39">
        <v>2020</v>
      </c>
      <c r="D39">
        <v>2050</v>
      </c>
    </row>
    <row r="40" spans="1:51">
      <c r="A40" t="s">
        <v>25</v>
      </c>
      <c r="B40" s="5">
        <v>650</v>
      </c>
      <c r="C40" s="5">
        <v>350</v>
      </c>
      <c r="D40" s="5">
        <v>350</v>
      </c>
      <c r="E40" t="s">
        <v>5</v>
      </c>
      <c r="G40" s="9" t="s">
        <v>27</v>
      </c>
    </row>
    <row r="41" spans="1:51">
      <c r="A41" t="s">
        <v>41</v>
      </c>
      <c r="C41">
        <f>(C40-B40)/(C39-B39)</f>
        <v>-37.5</v>
      </c>
      <c r="D41">
        <f>(D40-C40)/(D39-C39)</f>
        <v>0</v>
      </c>
      <c r="E41" t="s">
        <v>45</v>
      </c>
    </row>
    <row r="43" spans="1:51">
      <c r="B43">
        <v>2012</v>
      </c>
      <c r="C43">
        <v>2050</v>
      </c>
      <c r="D43" t="s">
        <v>77</v>
      </c>
    </row>
    <row r="44" spans="1:51">
      <c r="A44" t="s">
        <v>59</v>
      </c>
      <c r="B44" s="5">
        <v>0.5</v>
      </c>
      <c r="C44" s="5">
        <v>0.5</v>
      </c>
      <c r="D44" s="18">
        <f>((C44/B44)^(1/($C$43-Start_year)))-1</f>
        <v>0</v>
      </c>
    </row>
    <row r="45" spans="1:51">
      <c r="A45" t="s">
        <v>60</v>
      </c>
      <c r="B45" s="5">
        <v>1.5</v>
      </c>
      <c r="C45" s="5">
        <v>1.5</v>
      </c>
      <c r="D45" s="18">
        <f>((C45/B45)^(1/($C$43-Start_year)))-1</f>
        <v>0</v>
      </c>
    </row>
    <row r="47" spans="1:51">
      <c r="A47" t="s">
        <v>55</v>
      </c>
      <c r="B47">
        <v>2012</v>
      </c>
      <c r="C47">
        <f>B47+1</f>
        <v>2013</v>
      </c>
      <c r="D47">
        <f t="shared" ref="D47:AN47" si="0">C47+1</f>
        <v>2014</v>
      </c>
      <c r="E47">
        <f t="shared" si="0"/>
        <v>2015</v>
      </c>
      <c r="F47">
        <f t="shared" si="0"/>
        <v>2016</v>
      </c>
      <c r="G47">
        <f t="shared" si="0"/>
        <v>2017</v>
      </c>
      <c r="H47">
        <f t="shared" si="0"/>
        <v>2018</v>
      </c>
      <c r="I47">
        <f t="shared" si="0"/>
        <v>2019</v>
      </c>
      <c r="J47">
        <f t="shared" si="0"/>
        <v>2020</v>
      </c>
      <c r="K47">
        <f t="shared" si="0"/>
        <v>2021</v>
      </c>
      <c r="L47">
        <f t="shared" si="0"/>
        <v>2022</v>
      </c>
      <c r="M47">
        <f t="shared" si="0"/>
        <v>2023</v>
      </c>
      <c r="N47">
        <f t="shared" si="0"/>
        <v>2024</v>
      </c>
      <c r="O47">
        <f t="shared" si="0"/>
        <v>2025</v>
      </c>
      <c r="P47">
        <f t="shared" si="0"/>
        <v>2026</v>
      </c>
      <c r="Q47">
        <f t="shared" si="0"/>
        <v>2027</v>
      </c>
      <c r="R47">
        <f t="shared" si="0"/>
        <v>2028</v>
      </c>
      <c r="S47">
        <f t="shared" si="0"/>
        <v>2029</v>
      </c>
      <c r="T47">
        <f t="shared" si="0"/>
        <v>2030</v>
      </c>
      <c r="U47">
        <f t="shared" si="0"/>
        <v>2031</v>
      </c>
      <c r="V47">
        <f t="shared" si="0"/>
        <v>2032</v>
      </c>
      <c r="W47">
        <f t="shared" si="0"/>
        <v>2033</v>
      </c>
      <c r="X47">
        <f t="shared" si="0"/>
        <v>2034</v>
      </c>
      <c r="Y47">
        <f t="shared" si="0"/>
        <v>2035</v>
      </c>
      <c r="Z47">
        <f t="shared" si="0"/>
        <v>2036</v>
      </c>
      <c r="AA47">
        <f t="shared" si="0"/>
        <v>2037</v>
      </c>
      <c r="AB47">
        <f t="shared" si="0"/>
        <v>2038</v>
      </c>
      <c r="AC47">
        <f t="shared" si="0"/>
        <v>2039</v>
      </c>
      <c r="AD47">
        <f t="shared" si="0"/>
        <v>2040</v>
      </c>
      <c r="AE47">
        <f t="shared" si="0"/>
        <v>2041</v>
      </c>
      <c r="AF47">
        <f t="shared" si="0"/>
        <v>2042</v>
      </c>
      <c r="AG47">
        <f t="shared" si="0"/>
        <v>2043</v>
      </c>
      <c r="AH47">
        <f t="shared" si="0"/>
        <v>2044</v>
      </c>
      <c r="AI47">
        <f t="shared" si="0"/>
        <v>2045</v>
      </c>
      <c r="AJ47">
        <f t="shared" si="0"/>
        <v>2046</v>
      </c>
      <c r="AK47">
        <f t="shared" si="0"/>
        <v>2047</v>
      </c>
      <c r="AL47">
        <f t="shared" si="0"/>
        <v>2048</v>
      </c>
      <c r="AM47">
        <f t="shared" si="0"/>
        <v>2049</v>
      </c>
      <c r="AN47">
        <f t="shared" si="0"/>
        <v>2050</v>
      </c>
      <c r="AS47" s="3"/>
      <c r="AT47" s="3"/>
      <c r="AU47" s="3"/>
      <c r="AV47" s="3"/>
      <c r="AW47" s="3"/>
      <c r="AX47" s="3"/>
      <c r="AY47" s="3"/>
    </row>
    <row r="48" spans="1:51">
      <c r="A48" t="s">
        <v>0</v>
      </c>
      <c r="B48">
        <f>B31</f>
        <v>346</v>
      </c>
      <c r="C48" s="1">
        <f t="shared" ref="C48:AN48" si="1">B48*IF(C$47&gt;$B$3,(1+$M$5),(1+$B$32))</f>
        <v>352.47580232329187</v>
      </c>
      <c r="D48" s="1">
        <f t="shared" si="1"/>
        <v>359.07280700418596</v>
      </c>
      <c r="E48" s="1">
        <f t="shared" si="1"/>
        <v>365.79328248923986</v>
      </c>
      <c r="F48" s="1">
        <f t="shared" si="1"/>
        <v>372.63953968169187</v>
      </c>
      <c r="G48" s="1">
        <f t="shared" si="1"/>
        <v>379.6139327360882</v>
      </c>
      <c r="H48" s="1">
        <f t="shared" si="1"/>
        <v>386.71885986778278</v>
      </c>
      <c r="I48" s="1">
        <f t="shared" si="1"/>
        <v>393.95676417758796</v>
      </c>
      <c r="J48" s="1">
        <f t="shared" si="1"/>
        <v>401.33013449185898</v>
      </c>
      <c r="K48" s="1">
        <f t="shared" si="1"/>
        <v>408.84150621830241</v>
      </c>
      <c r="L48" s="1">
        <f t="shared" si="1"/>
        <v>416.49346221780138</v>
      </c>
      <c r="M48" s="1">
        <f t="shared" si="1"/>
        <v>424.28863369255839</v>
      </c>
      <c r="N48" s="1">
        <f t="shared" si="1"/>
        <v>432.22970109086077</v>
      </c>
      <c r="O48" s="1">
        <f t="shared" si="1"/>
        <v>440.31939502877975</v>
      </c>
      <c r="P48" s="1">
        <f t="shared" si="1"/>
        <v>448.56049722912036</v>
      </c>
      <c r="Q48" s="1">
        <f t="shared" si="1"/>
        <v>456.95584147794494</v>
      </c>
      <c r="R48" s="1">
        <f t="shared" si="1"/>
        <v>465.50831459899894</v>
      </c>
      <c r="S48" s="1">
        <f t="shared" si="1"/>
        <v>474.22085744637434</v>
      </c>
      <c r="T48" s="1">
        <f t="shared" si="1"/>
        <v>483.09646591575211</v>
      </c>
      <c r="U48" s="1">
        <f t="shared" si="1"/>
        <v>492.13819197457099</v>
      </c>
      <c r="V48" s="1">
        <f t="shared" si="1"/>
        <v>501.34914471147732</v>
      </c>
      <c r="W48" s="1">
        <f t="shared" si="1"/>
        <v>510.73249140541662</v>
      </c>
      <c r="X48" s="1">
        <f t="shared" si="1"/>
        <v>520.2914586147341</v>
      </c>
      <c r="Y48" s="1">
        <f t="shared" si="1"/>
        <v>530.02933328665961</v>
      </c>
      <c r="Z48" s="1">
        <f t="shared" si="1"/>
        <v>539.94946388755727</v>
      </c>
      <c r="AA48" s="1">
        <f t="shared" si="1"/>
        <v>550.05526155432972</v>
      </c>
      <c r="AB48" s="1">
        <f t="shared" si="1"/>
        <v>560.35020126737152</v>
      </c>
      <c r="AC48" s="1">
        <f t="shared" si="1"/>
        <v>570.83782304547651</v>
      </c>
      <c r="AD48" s="1">
        <f t="shared" si="1"/>
        <v>581.52173316310882</v>
      </c>
      <c r="AE48" s="1">
        <f t="shared" si="1"/>
        <v>592.4056053904568</v>
      </c>
      <c r="AF48" s="1">
        <f t="shared" si="1"/>
        <v>603.49318225669572</v>
      </c>
      <c r="AG48" s="1">
        <f t="shared" si="1"/>
        <v>614.78827633689434</v>
      </c>
      <c r="AH48" s="1">
        <f t="shared" si="1"/>
        <v>626.29477156300732</v>
      </c>
      <c r="AI48" s="1">
        <f t="shared" si="1"/>
        <v>638.01662455940414</v>
      </c>
      <c r="AJ48" s="1">
        <f t="shared" si="1"/>
        <v>649.95786600339443</v>
      </c>
      <c r="AK48" s="1">
        <f t="shared" si="1"/>
        <v>662.12260201121705</v>
      </c>
      <c r="AL48" s="1">
        <f t="shared" si="1"/>
        <v>674.51501554996946</v>
      </c>
      <c r="AM48" s="1">
        <f t="shared" si="1"/>
        <v>687.13936787596299</v>
      </c>
      <c r="AN48" s="1">
        <f t="shared" si="1"/>
        <v>699.99999999999909</v>
      </c>
      <c r="AO48" t="s">
        <v>1</v>
      </c>
    </row>
    <row r="49" spans="1:41">
      <c r="A49" t="s">
        <v>3</v>
      </c>
      <c r="B49" s="2">
        <f>M37</f>
        <v>97.7</v>
      </c>
      <c r="C49" s="2">
        <f>B49+$N$38</f>
        <v>110.39162668114824</v>
      </c>
      <c r="D49" s="2">
        <f t="shared" ref="D49:J49" si="2">C49+$N$38</f>
        <v>123.08325336229647</v>
      </c>
      <c r="E49" s="2">
        <f t="shared" si="2"/>
        <v>135.77488004344471</v>
      </c>
      <c r="F49" s="2">
        <f t="shared" si="2"/>
        <v>148.46650672459296</v>
      </c>
      <c r="G49" s="2">
        <f t="shared" si="2"/>
        <v>161.15813340574121</v>
      </c>
      <c r="H49" s="2">
        <f t="shared" si="2"/>
        <v>173.84976008688946</v>
      </c>
      <c r="I49" s="2">
        <f t="shared" si="2"/>
        <v>186.54138676803771</v>
      </c>
      <c r="J49" s="2">
        <f t="shared" si="2"/>
        <v>199.23301344918596</v>
      </c>
      <c r="K49" s="2">
        <f>K86</f>
        <v>192.59191300087977</v>
      </c>
      <c r="L49" s="2">
        <f t="shared" ref="L49:AN49" si="3">L86</f>
        <v>186.1721825675171</v>
      </c>
      <c r="M49" s="2">
        <f t="shared" si="3"/>
        <v>179.96644314859986</v>
      </c>
      <c r="N49" s="2">
        <f t="shared" si="3"/>
        <v>173.96756171031319</v>
      </c>
      <c r="O49" s="2">
        <f t="shared" si="3"/>
        <v>168.16864298663609</v>
      </c>
      <c r="P49" s="2">
        <f t="shared" si="3"/>
        <v>162.56302155374823</v>
      </c>
      <c r="Q49" s="2">
        <f t="shared" si="3"/>
        <v>157.14425416862329</v>
      </c>
      <c r="R49" s="2">
        <f t="shared" si="3"/>
        <v>151.90611236300251</v>
      </c>
      <c r="S49" s="2">
        <f t="shared" si="3"/>
        <v>146.84257528423575</v>
      </c>
      <c r="T49" s="2">
        <f t="shared" si="3"/>
        <v>141.94782277476122</v>
      </c>
      <c r="U49" s="2">
        <f t="shared" si="3"/>
        <v>147.21622868226919</v>
      </c>
      <c r="V49" s="2">
        <f t="shared" si="3"/>
        <v>162.30902105952688</v>
      </c>
      <c r="W49" s="2">
        <f t="shared" si="3"/>
        <v>196.89872035754266</v>
      </c>
      <c r="X49" s="2">
        <f t="shared" si="3"/>
        <v>234.16542967895791</v>
      </c>
      <c r="Y49" s="2">
        <f t="shared" si="3"/>
        <v>270.16464958558521</v>
      </c>
      <c r="Z49" s="2">
        <f t="shared" si="3"/>
        <v>303.87669954803999</v>
      </c>
      <c r="AA49" s="2">
        <f t="shared" si="3"/>
        <v>334.99394976839369</v>
      </c>
      <c r="AB49" s="2">
        <f t="shared" si="3"/>
        <v>363.82127414903493</v>
      </c>
      <c r="AC49" s="2">
        <f t="shared" si="3"/>
        <v>390.63086569940515</v>
      </c>
      <c r="AD49" s="2">
        <f t="shared" si="3"/>
        <v>415.6653903344768</v>
      </c>
      <c r="AE49" s="2">
        <f t="shared" si="3"/>
        <v>439.14085462580641</v>
      </c>
      <c r="AF49" s="2">
        <f t="shared" si="3"/>
        <v>461.24921251588876</v>
      </c>
      <c r="AG49" s="2">
        <f t="shared" si="3"/>
        <v>482.16073386666301</v>
      </c>
      <c r="AH49" s="2">
        <f t="shared" si="3"/>
        <v>502.02615575384289</v>
      </c>
      <c r="AI49" s="2">
        <f t="shared" si="3"/>
        <v>520.97863562513817</v>
      </c>
      <c r="AJ49" s="2">
        <f t="shared" si="3"/>
        <v>539.13552379851558</v>
      </c>
      <c r="AK49" s="2">
        <f t="shared" si="3"/>
        <v>556.59997127370116</v>
      </c>
      <c r="AL49" s="2">
        <f t="shared" si="3"/>
        <v>573.46238745448863</v>
      </c>
      <c r="AM49" s="2">
        <f t="shared" si="3"/>
        <v>589.80176112040851</v>
      </c>
      <c r="AN49" s="2">
        <f t="shared" si="3"/>
        <v>605.68685683413253</v>
      </c>
      <c r="AO49" t="s">
        <v>1</v>
      </c>
    </row>
    <row r="50" spans="1:41">
      <c r="A50" t="s">
        <v>2</v>
      </c>
      <c r="B50" s="2">
        <f>B48-B49</f>
        <v>248.3</v>
      </c>
      <c r="C50" s="2">
        <f t="shared" ref="C50:AN50" si="4">C48-C49</f>
        <v>242.08417564214363</v>
      </c>
      <c r="D50" s="2">
        <f t="shared" si="4"/>
        <v>235.98955364188947</v>
      </c>
      <c r="E50" s="2">
        <f t="shared" si="4"/>
        <v>230.01840244579515</v>
      </c>
      <c r="F50" s="2">
        <f t="shared" si="4"/>
        <v>224.17303295709891</v>
      </c>
      <c r="G50" s="2">
        <f t="shared" si="4"/>
        <v>218.45579933034699</v>
      </c>
      <c r="H50" s="2">
        <f t="shared" si="4"/>
        <v>212.86909978089332</v>
      </c>
      <c r="I50" s="2">
        <f t="shared" si="4"/>
        <v>207.41537740955025</v>
      </c>
      <c r="J50" s="2">
        <f t="shared" si="4"/>
        <v>202.09712104267302</v>
      </c>
      <c r="K50" s="2">
        <f t="shared" si="4"/>
        <v>216.24959321742264</v>
      </c>
      <c r="L50" s="2">
        <f t="shared" si="4"/>
        <v>230.32127965028428</v>
      </c>
      <c r="M50" s="2">
        <f t="shared" si="4"/>
        <v>244.32219054395853</v>
      </c>
      <c r="N50" s="2">
        <f t="shared" si="4"/>
        <v>258.26213938054758</v>
      </c>
      <c r="O50" s="2">
        <f t="shared" si="4"/>
        <v>272.15075204214367</v>
      </c>
      <c r="P50" s="2">
        <f t="shared" si="4"/>
        <v>285.99747567537213</v>
      </c>
      <c r="Q50" s="2">
        <f t="shared" si="4"/>
        <v>299.81158730932168</v>
      </c>
      <c r="R50" s="2">
        <f t="shared" si="4"/>
        <v>313.6022022359964</v>
      </c>
      <c r="S50" s="2">
        <f t="shared" si="4"/>
        <v>327.37828216213859</v>
      </c>
      <c r="T50" s="2">
        <f t="shared" si="4"/>
        <v>341.14864314099088</v>
      </c>
      <c r="U50" s="2">
        <f t="shared" si="4"/>
        <v>344.92196329230183</v>
      </c>
      <c r="V50" s="2">
        <f t="shared" si="4"/>
        <v>339.04012365195047</v>
      </c>
      <c r="W50" s="2">
        <f t="shared" si="4"/>
        <v>313.83377104787394</v>
      </c>
      <c r="X50" s="2">
        <f t="shared" si="4"/>
        <v>286.12602893577616</v>
      </c>
      <c r="Y50" s="2">
        <f t="shared" si="4"/>
        <v>259.8646837010744</v>
      </c>
      <c r="Z50" s="2">
        <f t="shared" si="4"/>
        <v>236.07276433951728</v>
      </c>
      <c r="AA50" s="2">
        <f t="shared" si="4"/>
        <v>215.06131178593603</v>
      </c>
      <c r="AB50" s="2">
        <f t="shared" si="4"/>
        <v>196.52892711833658</v>
      </c>
      <c r="AC50" s="2">
        <f t="shared" si="4"/>
        <v>180.20695734607136</v>
      </c>
      <c r="AD50" s="2">
        <f t="shared" si="4"/>
        <v>165.85634282863202</v>
      </c>
      <c r="AE50" s="2">
        <f t="shared" si="4"/>
        <v>153.26475076465039</v>
      </c>
      <c r="AF50" s="2">
        <f t="shared" si="4"/>
        <v>142.24396974080696</v>
      </c>
      <c r="AG50" s="2">
        <f t="shared" si="4"/>
        <v>132.62754247023133</v>
      </c>
      <c r="AH50" s="2">
        <f t="shared" si="4"/>
        <v>124.26861580916443</v>
      </c>
      <c r="AI50" s="2">
        <f t="shared" si="4"/>
        <v>117.03798893426597</v>
      </c>
      <c r="AJ50" s="2">
        <f t="shared" si="4"/>
        <v>110.82234220487885</v>
      </c>
      <c r="AK50" s="2">
        <f t="shared" si="4"/>
        <v>105.5226307375159</v>
      </c>
      <c r="AL50" s="2">
        <f t="shared" si="4"/>
        <v>101.05262809548083</v>
      </c>
      <c r="AM50" s="2">
        <f t="shared" si="4"/>
        <v>97.337606755554475</v>
      </c>
      <c r="AN50" s="2">
        <f t="shared" si="4"/>
        <v>94.313143165866563</v>
      </c>
      <c r="AO50" t="s">
        <v>1</v>
      </c>
    </row>
    <row r="51" spans="1:41">
      <c r="A51" t="s">
        <v>4</v>
      </c>
      <c r="B51">
        <f>B40</f>
        <v>650</v>
      </c>
      <c r="C51" s="11">
        <f>B51+$C$41</f>
        <v>612.5</v>
      </c>
      <c r="D51" s="11">
        <f t="shared" ref="D51:J51" si="5">C51+$C$41</f>
        <v>575</v>
      </c>
      <c r="E51" s="11">
        <f t="shared" si="5"/>
        <v>537.5</v>
      </c>
      <c r="F51" s="11">
        <f t="shared" si="5"/>
        <v>500</v>
      </c>
      <c r="G51" s="11">
        <f t="shared" si="5"/>
        <v>462.5</v>
      </c>
      <c r="H51" s="11">
        <f t="shared" si="5"/>
        <v>425</v>
      </c>
      <c r="I51" s="11">
        <f t="shared" si="5"/>
        <v>387.5</v>
      </c>
      <c r="J51" s="11">
        <f t="shared" si="5"/>
        <v>350</v>
      </c>
      <c r="K51" s="11">
        <f>J51+$D$41</f>
        <v>350</v>
      </c>
      <c r="L51" s="11">
        <f t="shared" ref="L51:AN51" si="6">K51+$D$41</f>
        <v>350</v>
      </c>
      <c r="M51" s="11">
        <f t="shared" si="6"/>
        <v>350</v>
      </c>
      <c r="N51" s="11">
        <f t="shared" si="6"/>
        <v>350</v>
      </c>
      <c r="O51" s="11">
        <f t="shared" si="6"/>
        <v>350</v>
      </c>
      <c r="P51" s="11">
        <f t="shared" si="6"/>
        <v>350</v>
      </c>
      <c r="Q51" s="11">
        <f t="shared" si="6"/>
        <v>350</v>
      </c>
      <c r="R51" s="11">
        <f t="shared" si="6"/>
        <v>350</v>
      </c>
      <c r="S51" s="11">
        <f t="shared" si="6"/>
        <v>350</v>
      </c>
      <c r="T51" s="11">
        <f t="shared" si="6"/>
        <v>350</v>
      </c>
      <c r="U51" s="11">
        <f t="shared" si="6"/>
        <v>350</v>
      </c>
      <c r="V51" s="11">
        <f t="shared" si="6"/>
        <v>350</v>
      </c>
      <c r="W51" s="11">
        <f t="shared" si="6"/>
        <v>350</v>
      </c>
      <c r="X51" s="11">
        <f t="shared" si="6"/>
        <v>350</v>
      </c>
      <c r="Y51" s="11">
        <f t="shared" si="6"/>
        <v>350</v>
      </c>
      <c r="Z51" s="11">
        <f t="shared" si="6"/>
        <v>350</v>
      </c>
      <c r="AA51" s="11">
        <f t="shared" si="6"/>
        <v>350</v>
      </c>
      <c r="AB51" s="11">
        <f t="shared" si="6"/>
        <v>350</v>
      </c>
      <c r="AC51" s="11">
        <f t="shared" si="6"/>
        <v>350</v>
      </c>
      <c r="AD51" s="11">
        <f t="shared" si="6"/>
        <v>350</v>
      </c>
      <c r="AE51" s="11">
        <f t="shared" si="6"/>
        <v>350</v>
      </c>
      <c r="AF51" s="11">
        <f t="shared" si="6"/>
        <v>350</v>
      </c>
      <c r="AG51" s="11">
        <f t="shared" si="6"/>
        <v>350</v>
      </c>
      <c r="AH51" s="11">
        <f t="shared" si="6"/>
        <v>350</v>
      </c>
      <c r="AI51" s="11">
        <f t="shared" si="6"/>
        <v>350</v>
      </c>
      <c r="AJ51" s="11">
        <f t="shared" si="6"/>
        <v>350</v>
      </c>
      <c r="AK51" s="11">
        <f t="shared" si="6"/>
        <v>350</v>
      </c>
      <c r="AL51" s="11">
        <f t="shared" si="6"/>
        <v>350</v>
      </c>
      <c r="AM51" s="11">
        <f t="shared" si="6"/>
        <v>350</v>
      </c>
      <c r="AN51" s="11">
        <f t="shared" si="6"/>
        <v>350</v>
      </c>
      <c r="AO51" t="s">
        <v>5</v>
      </c>
    </row>
    <row r="52" spans="1:41">
      <c r="A52" t="s">
        <v>13</v>
      </c>
      <c r="B52" s="1">
        <f t="shared" ref="B52:AN52" si="7">(B53/B48)*1000</f>
        <v>466.45953757225436</v>
      </c>
      <c r="C52" s="1">
        <f t="shared" si="7"/>
        <v>420.67159391785219</v>
      </c>
      <c r="D52" s="1">
        <f t="shared" si="7"/>
        <v>377.90105710373268</v>
      </c>
      <c r="E52" s="1">
        <f t="shared" si="7"/>
        <v>337.99114754998737</v>
      </c>
      <c r="F52" s="1">
        <f t="shared" si="7"/>
        <v>300.79072278345336</v>
      </c>
      <c r="G52" s="1">
        <f t="shared" si="7"/>
        <v>266.15410678439639</v>
      </c>
      <c r="H52" s="1">
        <f t="shared" si="7"/>
        <v>233.94092400306178</v>
      </c>
      <c r="I52" s="1">
        <f t="shared" si="7"/>
        <v>204.01593792655368</v>
      </c>
      <c r="J52" s="1">
        <f t="shared" si="7"/>
        <v>176.24889407942129</v>
      </c>
      <c r="K52" s="1">
        <f t="shared" si="7"/>
        <v>185.12640344712065</v>
      </c>
      <c r="L52" s="1">
        <f t="shared" si="7"/>
        <v>193.55033197482453</v>
      </c>
      <c r="M52" s="1">
        <f t="shared" si="7"/>
        <v>201.54385458354855</v>
      </c>
      <c r="N52" s="1">
        <f t="shared" si="7"/>
        <v>209.12896211218492</v>
      </c>
      <c r="O52" s="1">
        <f t="shared" si="7"/>
        <v>216.32652181611138</v>
      </c>
      <c r="P52" s="1">
        <f t="shared" si="7"/>
        <v>223.15633477472846</v>
      </c>
      <c r="Q52" s="1">
        <f t="shared" si="7"/>
        <v>229.63719036585999</v>
      </c>
      <c r="R52" s="1">
        <f t="shared" si="7"/>
        <v>235.78691795687806</v>
      </c>
      <c r="S52" s="1">
        <f t="shared" si="7"/>
        <v>241.62243595476116</v>
      </c>
      <c r="T52" s="1">
        <f t="shared" si="7"/>
        <v>247.15979835002454</v>
      </c>
      <c r="U52" s="1">
        <f t="shared" si="7"/>
        <v>245.3024152991228</v>
      </c>
      <c r="V52" s="1">
        <f t="shared" si="7"/>
        <v>236.68942997094959</v>
      </c>
      <c r="W52" s="1">
        <f t="shared" si="7"/>
        <v>215.06722543634697</v>
      </c>
      <c r="X52" s="1">
        <f t="shared" si="7"/>
        <v>192.47694435375396</v>
      </c>
      <c r="Y52" s="1">
        <f t="shared" si="7"/>
        <v>171.59925608529568</v>
      </c>
      <c r="Z52" s="1">
        <f t="shared" si="7"/>
        <v>153.02444588784246</v>
      </c>
      <c r="AA52" s="1">
        <f t="shared" si="7"/>
        <v>136.84344898797582</v>
      </c>
      <c r="AB52" s="1">
        <f t="shared" si="7"/>
        <v>122.7538141966276</v>
      </c>
      <c r="AC52" s="1">
        <f t="shared" si="7"/>
        <v>110.49098802638422</v>
      </c>
      <c r="AD52" s="1">
        <f t="shared" si="7"/>
        <v>99.823818577282765</v>
      </c>
      <c r="AE52" s="1">
        <f t="shared" si="7"/>
        <v>90.550565827734786</v>
      </c>
      <c r="AF52" s="1">
        <f t="shared" si="7"/>
        <v>82.49536344903764</v>
      </c>
      <c r="AG52" s="1">
        <f t="shared" si="7"/>
        <v>75.505083052598295</v>
      </c>
      <c r="AH52" s="1">
        <f t="shared" si="7"/>
        <v>69.446556969750972</v>
      </c>
      <c r="AI52" s="1">
        <f t="shared" si="7"/>
        <v>64.204120316271002</v>
      </c>
      <c r="AJ52" s="1">
        <f t="shared" si="7"/>
        <v>59.677437262533303</v>
      </c>
      <c r="AK52" s="1">
        <f t="shared" si="7"/>
        <v>55.779580165283171</v>
      </c>
      <c r="AL52" s="1">
        <f t="shared" si="7"/>
        <v>52.435333562708685</v>
      </c>
      <c r="AM52" s="1">
        <f t="shared" si="7"/>
        <v>49.579698030915011</v>
      </c>
      <c r="AN52" s="1">
        <f t="shared" si="7"/>
        <v>47.156571582933339</v>
      </c>
      <c r="AO52" t="s">
        <v>5</v>
      </c>
    </row>
    <row r="53" spans="1:41">
      <c r="A53" t="s">
        <v>6</v>
      </c>
      <c r="B53" s="1">
        <f t="shared" ref="B53:AN53" si="8">B51*B50/1000</f>
        <v>161.39500000000001</v>
      </c>
      <c r="C53" s="1">
        <f t="shared" si="8"/>
        <v>148.27655758081298</v>
      </c>
      <c r="D53" s="1">
        <f t="shared" si="8"/>
        <v>135.69399334408646</v>
      </c>
      <c r="E53" s="1">
        <f t="shared" si="8"/>
        <v>123.63489131461489</v>
      </c>
      <c r="F53" s="1">
        <f t="shared" si="8"/>
        <v>112.08651647854946</v>
      </c>
      <c r="G53" s="1">
        <f t="shared" si="8"/>
        <v>101.03580719028548</v>
      </c>
      <c r="H53" s="1">
        <f t="shared" si="8"/>
        <v>90.46936740687967</v>
      </c>
      <c r="I53" s="1">
        <f t="shared" si="8"/>
        <v>80.373458746200725</v>
      </c>
      <c r="J53" s="1">
        <f t="shared" si="8"/>
        <v>70.73399236493556</v>
      </c>
      <c r="K53" s="1">
        <f t="shared" si="8"/>
        <v>75.687357626097935</v>
      </c>
      <c r="L53" s="1">
        <f t="shared" si="8"/>
        <v>80.612447877599493</v>
      </c>
      <c r="M53" s="1">
        <f t="shared" si="8"/>
        <v>85.51276669038549</v>
      </c>
      <c r="N53" s="1">
        <f t="shared" si="8"/>
        <v>90.391748783191645</v>
      </c>
      <c r="O53" s="1">
        <f t="shared" si="8"/>
        <v>95.252763214750289</v>
      </c>
      <c r="P53" s="1">
        <f t="shared" si="8"/>
        <v>100.09911648638024</v>
      </c>
      <c r="Q53" s="1">
        <f t="shared" si="8"/>
        <v>104.93405555826259</v>
      </c>
      <c r="R53" s="1">
        <f t="shared" si="8"/>
        <v>109.76077078259874</v>
      </c>
      <c r="S53" s="1">
        <f t="shared" si="8"/>
        <v>114.5823987567485</v>
      </c>
      <c r="T53" s="1">
        <f t="shared" si="8"/>
        <v>119.4020250993468</v>
      </c>
      <c r="U53" s="1">
        <f t="shared" si="8"/>
        <v>120.72268715230564</v>
      </c>
      <c r="V53" s="1">
        <f t="shared" si="8"/>
        <v>118.66404327818267</v>
      </c>
      <c r="W53" s="1">
        <f t="shared" si="8"/>
        <v>109.84181986675587</v>
      </c>
      <c r="X53" s="1">
        <f t="shared" si="8"/>
        <v>100.14411012752166</v>
      </c>
      <c r="Y53" s="1">
        <f t="shared" si="8"/>
        <v>90.952639295376031</v>
      </c>
      <c r="Z53" s="1">
        <f t="shared" si="8"/>
        <v>82.625467518831044</v>
      </c>
      <c r="AA53" s="1">
        <f t="shared" si="8"/>
        <v>75.271459125077612</v>
      </c>
      <c r="AB53" s="1">
        <f t="shared" si="8"/>
        <v>68.785124491417804</v>
      </c>
      <c r="AC53" s="1">
        <f t="shared" si="8"/>
        <v>63.072435071124978</v>
      </c>
      <c r="AD53" s="1">
        <f t="shared" si="8"/>
        <v>58.04971999002121</v>
      </c>
      <c r="AE53" s="1">
        <f t="shared" si="8"/>
        <v>53.642662767627634</v>
      </c>
      <c r="AF53" s="1">
        <f t="shared" si="8"/>
        <v>49.785389409282431</v>
      </c>
      <c r="AG53" s="1">
        <f t="shared" si="8"/>
        <v>46.419639864580965</v>
      </c>
      <c r="AH53" s="1">
        <f t="shared" si="8"/>
        <v>43.494015533207552</v>
      </c>
      <c r="AI53" s="1">
        <f t="shared" si="8"/>
        <v>40.963296126993086</v>
      </c>
      <c r="AJ53" s="1">
        <f t="shared" si="8"/>
        <v>38.787819771707596</v>
      </c>
      <c r="AK53" s="1">
        <f t="shared" si="8"/>
        <v>36.932920758130564</v>
      </c>
      <c r="AL53" s="1">
        <f t="shared" si="8"/>
        <v>35.368419833418287</v>
      </c>
      <c r="AM53" s="1">
        <f t="shared" si="8"/>
        <v>34.068162364444071</v>
      </c>
      <c r="AN53" s="1">
        <f t="shared" si="8"/>
        <v>33.009600108053299</v>
      </c>
      <c r="AO53" t="s">
        <v>14</v>
      </c>
    </row>
    <row r="54" spans="1:41">
      <c r="A54" t="s">
        <v>56</v>
      </c>
      <c r="C54" s="1">
        <f>B74*(1/$B$13)</f>
        <v>3.2566666666666668</v>
      </c>
      <c r="D54" s="1">
        <f t="shared" ref="D54:AN54" si="9">C74*(1/$B$13)</f>
        <v>3.679720889371608</v>
      </c>
      <c r="E54" s="1">
        <f t="shared" si="9"/>
        <v>4.1027751120765492</v>
      </c>
      <c r="F54" s="1">
        <f t="shared" si="9"/>
        <v>4.5258293347814904</v>
      </c>
      <c r="G54" s="1">
        <f t="shared" si="9"/>
        <v>4.9488835574864316</v>
      </c>
      <c r="H54" s="1">
        <f t="shared" si="9"/>
        <v>5.3719377801913737</v>
      </c>
      <c r="I54" s="1">
        <f t="shared" si="9"/>
        <v>5.7949920028963149</v>
      </c>
      <c r="J54" s="1">
        <f t="shared" si="9"/>
        <v>6.218046225601257</v>
      </c>
      <c r="K54" s="1">
        <f t="shared" si="9"/>
        <v>6.6411004483061982</v>
      </c>
      <c r="L54" s="1">
        <f t="shared" si="9"/>
        <v>6.419730433362659</v>
      </c>
      <c r="M54" s="1">
        <f t="shared" si="9"/>
        <v>6.2057394189172363</v>
      </c>
      <c r="N54" s="1">
        <f t="shared" si="9"/>
        <v>5.998881438286662</v>
      </c>
      <c r="O54" s="1">
        <f t="shared" si="9"/>
        <v>5.7989187236771063</v>
      </c>
      <c r="P54" s="1">
        <f t="shared" si="9"/>
        <v>5.6056214328878697</v>
      </c>
      <c r="Q54" s="1">
        <f t="shared" si="9"/>
        <v>5.4187673851249407</v>
      </c>
      <c r="R54" s="1">
        <f t="shared" si="9"/>
        <v>5.238141805620776</v>
      </c>
      <c r="S54" s="1">
        <f t="shared" si="9"/>
        <v>5.0635370787667497</v>
      </c>
      <c r="T54" s="1">
        <f t="shared" si="9"/>
        <v>4.8947525094745252</v>
      </c>
      <c r="U54" s="1">
        <f t="shared" si="9"/>
        <v>4.731594092492041</v>
      </c>
      <c r="V54" s="1">
        <f t="shared" si="9"/>
        <v>4.9072076227423063</v>
      </c>
      <c r="W54" s="1">
        <f t="shared" si="9"/>
        <v>5.4103007019842293</v>
      </c>
      <c r="X54" s="1">
        <f t="shared" si="9"/>
        <v>6.5632906785847549</v>
      </c>
      <c r="Y54" s="1">
        <f t="shared" si="9"/>
        <v>7.8055143226319297</v>
      </c>
      <c r="Z54" s="1">
        <f t="shared" si="9"/>
        <v>9.0063305118775325</v>
      </c>
      <c r="AA54" s="1">
        <f t="shared" si="9"/>
        <v>10.167119494814948</v>
      </c>
      <c r="AB54" s="1">
        <f t="shared" si="9"/>
        <v>11.289215511654449</v>
      </c>
      <c r="AC54" s="1">
        <f t="shared" si="9"/>
        <v>12.373908327932634</v>
      </c>
      <c r="AD54" s="1">
        <f t="shared" si="9"/>
        <v>13.422444717001547</v>
      </c>
      <c r="AE54" s="1">
        <f t="shared" si="9"/>
        <v>14.436029893101493</v>
      </c>
      <c r="AF54" s="1">
        <f t="shared" si="9"/>
        <v>15.415828896664777</v>
      </c>
      <c r="AG54" s="1">
        <f t="shared" si="9"/>
        <v>16.362967933442619</v>
      </c>
      <c r="AH54" s="1">
        <f t="shared" si="9"/>
        <v>17.278535668994532</v>
      </c>
      <c r="AI54" s="1">
        <f t="shared" si="9"/>
        <v>18.163584480028046</v>
      </c>
      <c r="AJ54" s="1">
        <f t="shared" si="9"/>
        <v>19.01913166402711</v>
      </c>
      <c r="AK54" s="1">
        <f t="shared" si="9"/>
        <v>19.846160608559543</v>
      </c>
      <c r="AL54" s="1">
        <f t="shared" si="9"/>
        <v>20.645621921607557</v>
      </c>
      <c r="AM54" s="1">
        <f t="shared" si="9"/>
        <v>21.41843452422064</v>
      </c>
      <c r="AN54" s="1">
        <f t="shared" si="9"/>
        <v>22.16548670674662</v>
      </c>
      <c r="AO54" t="s">
        <v>7</v>
      </c>
    </row>
    <row r="55" spans="1:41">
      <c r="A55" t="s">
        <v>57</v>
      </c>
      <c r="B55" s="2">
        <f>C55</f>
        <v>15.948293347814904</v>
      </c>
      <c r="C55" s="2">
        <f>C56+C54</f>
        <v>15.948293347814904</v>
      </c>
      <c r="D55" s="2">
        <f t="shared" ref="D55:J55" si="10">D56+D54</f>
        <v>16.371347570519845</v>
      </c>
      <c r="E55" s="2">
        <f t="shared" si="10"/>
        <v>16.794401793224786</v>
      </c>
      <c r="F55" s="2">
        <f t="shared" si="10"/>
        <v>17.217456015929741</v>
      </c>
      <c r="G55" s="2">
        <f t="shared" si="10"/>
        <v>17.640510238634683</v>
      </c>
      <c r="H55" s="2">
        <f t="shared" si="10"/>
        <v>18.063564461339624</v>
      </c>
      <c r="I55" s="2">
        <f t="shared" si="10"/>
        <v>18.486618684044565</v>
      </c>
      <c r="J55" s="2">
        <f t="shared" si="10"/>
        <v>18.909672906749506</v>
      </c>
      <c r="K55" s="2">
        <f>IF(K47&gt;$B$8,MIN(MAX(J55*(1+$B$11),$B$10),MIN($B$9,K64-(J74-K54))),MAX(J55*(1-$B$12),0))</f>
        <v>0</v>
      </c>
      <c r="L55" s="2">
        <f t="shared" ref="L55:AN55" si="11">IF(L47&gt;$B$8,MIN(MAX(K55*(1+$B$11),$B$10),MIN($B$9,L64-(K74-L54))),MAX(K55*(1-$B$12),0))</f>
        <v>0</v>
      </c>
      <c r="M55" s="2">
        <f t="shared" si="11"/>
        <v>0</v>
      </c>
      <c r="N55" s="2">
        <f t="shared" si="11"/>
        <v>0</v>
      </c>
      <c r="O55" s="2">
        <f t="shared" si="11"/>
        <v>0</v>
      </c>
      <c r="P55" s="2">
        <f t="shared" si="11"/>
        <v>0</v>
      </c>
      <c r="Q55" s="2">
        <f t="shared" si="11"/>
        <v>0</v>
      </c>
      <c r="R55" s="2">
        <f t="shared" si="11"/>
        <v>0</v>
      </c>
      <c r="S55" s="2">
        <f t="shared" si="11"/>
        <v>0</v>
      </c>
      <c r="T55" s="2">
        <f t="shared" si="11"/>
        <v>0</v>
      </c>
      <c r="U55" s="2">
        <f t="shared" si="11"/>
        <v>10</v>
      </c>
      <c r="V55" s="2">
        <f t="shared" si="11"/>
        <v>20</v>
      </c>
      <c r="W55" s="2">
        <f t="shared" si="11"/>
        <v>40</v>
      </c>
      <c r="X55" s="2">
        <f t="shared" si="11"/>
        <v>43.83</v>
      </c>
      <c r="Y55" s="2">
        <f t="shared" si="11"/>
        <v>43.83</v>
      </c>
      <c r="Z55" s="2">
        <f t="shared" si="11"/>
        <v>43.83</v>
      </c>
      <c r="AA55" s="2">
        <f t="shared" si="11"/>
        <v>43.83</v>
      </c>
      <c r="AB55" s="2">
        <f t="shared" si="11"/>
        <v>43.83</v>
      </c>
      <c r="AC55" s="2">
        <f t="shared" si="11"/>
        <v>43.83</v>
      </c>
      <c r="AD55" s="2">
        <f t="shared" si="11"/>
        <v>43.83</v>
      </c>
      <c r="AE55" s="2">
        <f t="shared" si="11"/>
        <v>43.83</v>
      </c>
      <c r="AF55" s="2">
        <f t="shared" si="11"/>
        <v>43.83</v>
      </c>
      <c r="AG55" s="2">
        <f t="shared" si="11"/>
        <v>43.83</v>
      </c>
      <c r="AH55" s="2">
        <f t="shared" si="11"/>
        <v>43.83</v>
      </c>
      <c r="AI55" s="2">
        <f t="shared" si="11"/>
        <v>43.83</v>
      </c>
      <c r="AJ55" s="2">
        <f t="shared" si="11"/>
        <v>43.83</v>
      </c>
      <c r="AK55" s="2">
        <f t="shared" si="11"/>
        <v>43.83</v>
      </c>
      <c r="AL55" s="2">
        <f t="shared" si="11"/>
        <v>43.83</v>
      </c>
      <c r="AM55" s="2">
        <f t="shared" si="11"/>
        <v>43.83</v>
      </c>
      <c r="AN55" s="2">
        <f t="shared" si="11"/>
        <v>43.83</v>
      </c>
      <c r="AO55" t="s">
        <v>7</v>
      </c>
    </row>
    <row r="56" spans="1:41">
      <c r="A56" t="s">
        <v>58</v>
      </c>
      <c r="C56" s="2">
        <f>C74-B74</f>
        <v>12.691626681148236</v>
      </c>
      <c r="D56" s="2">
        <f t="shared" ref="D56:J56" si="12">D49-C49</f>
        <v>12.691626681148236</v>
      </c>
      <c r="E56" s="2">
        <f t="shared" si="12"/>
        <v>12.691626681148236</v>
      </c>
      <c r="F56" s="2">
        <f t="shared" si="12"/>
        <v>12.69162668114825</v>
      </c>
      <c r="G56" s="2">
        <f t="shared" si="12"/>
        <v>12.69162668114825</v>
      </c>
      <c r="H56" s="2">
        <f t="shared" si="12"/>
        <v>12.69162668114825</v>
      </c>
      <c r="I56" s="2">
        <f t="shared" si="12"/>
        <v>12.69162668114825</v>
      </c>
      <c r="J56" s="2">
        <f t="shared" si="12"/>
        <v>12.69162668114825</v>
      </c>
      <c r="K56" s="2">
        <f>K55-K54</f>
        <v>-6.6411004483061982</v>
      </c>
      <c r="L56" s="2">
        <f t="shared" ref="L56:AN56" si="13">L55-L54</f>
        <v>-6.419730433362659</v>
      </c>
      <c r="M56" s="2">
        <f t="shared" si="13"/>
        <v>-6.2057394189172363</v>
      </c>
      <c r="N56" s="2">
        <f t="shared" si="13"/>
        <v>-5.998881438286662</v>
      </c>
      <c r="O56" s="2">
        <f t="shared" si="13"/>
        <v>-5.7989187236771063</v>
      </c>
      <c r="P56" s="2">
        <f t="shared" si="13"/>
        <v>-5.6056214328878697</v>
      </c>
      <c r="Q56" s="2">
        <f t="shared" si="13"/>
        <v>-5.4187673851249407</v>
      </c>
      <c r="R56" s="2">
        <f t="shared" si="13"/>
        <v>-5.238141805620776</v>
      </c>
      <c r="S56" s="2">
        <f t="shared" si="13"/>
        <v>-5.0635370787667497</v>
      </c>
      <c r="T56" s="2">
        <f t="shared" si="13"/>
        <v>-4.8947525094745252</v>
      </c>
      <c r="U56" s="2">
        <f t="shared" si="13"/>
        <v>5.268405907507959</v>
      </c>
      <c r="V56" s="2">
        <f t="shared" si="13"/>
        <v>15.092792377257695</v>
      </c>
      <c r="W56" s="2">
        <f t="shared" si="13"/>
        <v>34.589699298015773</v>
      </c>
      <c r="X56" s="2">
        <f t="shared" si="13"/>
        <v>37.266709321415242</v>
      </c>
      <c r="Y56" s="2">
        <f t="shared" si="13"/>
        <v>36.02448567736807</v>
      </c>
      <c r="Z56" s="2">
        <f t="shared" si="13"/>
        <v>34.823669488122462</v>
      </c>
      <c r="AA56" s="2">
        <f t="shared" si="13"/>
        <v>33.662880505185051</v>
      </c>
      <c r="AB56" s="2">
        <f t="shared" si="13"/>
        <v>32.540784488345551</v>
      </c>
      <c r="AC56" s="2">
        <f t="shared" si="13"/>
        <v>31.456091672067366</v>
      </c>
      <c r="AD56" s="2">
        <f t="shared" si="13"/>
        <v>30.407555282998452</v>
      </c>
      <c r="AE56" s="2">
        <f t="shared" si="13"/>
        <v>29.393970106898507</v>
      </c>
      <c r="AF56" s="2">
        <f t="shared" si="13"/>
        <v>28.414171103335221</v>
      </c>
      <c r="AG56" s="2">
        <f t="shared" si="13"/>
        <v>27.46703206655738</v>
      </c>
      <c r="AH56" s="2">
        <f t="shared" si="13"/>
        <v>26.551464331005466</v>
      </c>
      <c r="AI56" s="2">
        <f t="shared" si="13"/>
        <v>25.666415519971952</v>
      </c>
      <c r="AJ56" s="2">
        <f t="shared" si="13"/>
        <v>24.810868335972888</v>
      </c>
      <c r="AK56" s="2">
        <f t="shared" si="13"/>
        <v>23.983839391440455</v>
      </c>
      <c r="AL56" s="2">
        <f t="shared" si="13"/>
        <v>23.184378078392442</v>
      </c>
      <c r="AM56" s="2">
        <f t="shared" si="13"/>
        <v>22.411565475779359</v>
      </c>
      <c r="AN56" s="2">
        <f t="shared" si="13"/>
        <v>21.664513293253378</v>
      </c>
      <c r="AO56" t="s">
        <v>7</v>
      </c>
    </row>
    <row r="59" spans="1:41">
      <c r="A59" t="s">
        <v>59</v>
      </c>
      <c r="B59" s="16">
        <f>MinMean2012</f>
        <v>0.5</v>
      </c>
      <c r="C59" s="16">
        <f t="shared" ref="C59:AN59" si="14">IF(C47&lt;Start_year,$B$44,B59*(1+$D$44))</f>
        <v>0.5</v>
      </c>
      <c r="D59" s="16">
        <f t="shared" si="14"/>
        <v>0.5</v>
      </c>
      <c r="E59" s="16">
        <f t="shared" si="14"/>
        <v>0.5</v>
      </c>
      <c r="F59" s="16">
        <f t="shared" si="14"/>
        <v>0.5</v>
      </c>
      <c r="G59" s="16">
        <f t="shared" si="14"/>
        <v>0.5</v>
      </c>
      <c r="H59" s="16">
        <f t="shared" si="14"/>
        <v>0.5</v>
      </c>
      <c r="I59" s="16">
        <f t="shared" si="14"/>
        <v>0.5</v>
      </c>
      <c r="J59" s="16">
        <f t="shared" si="14"/>
        <v>0.5</v>
      </c>
      <c r="K59" s="16">
        <f t="shared" si="14"/>
        <v>0.5</v>
      </c>
      <c r="L59" s="16">
        <f t="shared" si="14"/>
        <v>0.5</v>
      </c>
      <c r="M59" s="16">
        <f t="shared" si="14"/>
        <v>0.5</v>
      </c>
      <c r="N59" s="16">
        <f t="shared" si="14"/>
        <v>0.5</v>
      </c>
      <c r="O59" s="16">
        <f t="shared" si="14"/>
        <v>0.5</v>
      </c>
      <c r="P59" s="16">
        <f t="shared" si="14"/>
        <v>0.5</v>
      </c>
      <c r="Q59" s="16">
        <f t="shared" si="14"/>
        <v>0.5</v>
      </c>
      <c r="R59" s="16">
        <f t="shared" si="14"/>
        <v>0.5</v>
      </c>
      <c r="S59" s="16">
        <f t="shared" si="14"/>
        <v>0.5</v>
      </c>
      <c r="T59" s="16">
        <f t="shared" si="14"/>
        <v>0.5</v>
      </c>
      <c r="U59" s="16">
        <f t="shared" si="14"/>
        <v>0.5</v>
      </c>
      <c r="V59" s="16">
        <f t="shared" si="14"/>
        <v>0.5</v>
      </c>
      <c r="W59" s="16">
        <f t="shared" si="14"/>
        <v>0.5</v>
      </c>
      <c r="X59" s="16">
        <f t="shared" si="14"/>
        <v>0.5</v>
      </c>
      <c r="Y59" s="16">
        <f t="shared" si="14"/>
        <v>0.5</v>
      </c>
      <c r="Z59" s="16">
        <f t="shared" si="14"/>
        <v>0.5</v>
      </c>
      <c r="AA59" s="16">
        <f t="shared" si="14"/>
        <v>0.5</v>
      </c>
      <c r="AB59" s="16">
        <f t="shared" si="14"/>
        <v>0.5</v>
      </c>
      <c r="AC59" s="16">
        <f t="shared" si="14"/>
        <v>0.5</v>
      </c>
      <c r="AD59" s="16">
        <f t="shared" si="14"/>
        <v>0.5</v>
      </c>
      <c r="AE59" s="16">
        <f t="shared" si="14"/>
        <v>0.5</v>
      </c>
      <c r="AF59" s="16">
        <f t="shared" si="14"/>
        <v>0.5</v>
      </c>
      <c r="AG59" s="16">
        <f t="shared" si="14"/>
        <v>0.5</v>
      </c>
      <c r="AH59" s="16">
        <f t="shared" si="14"/>
        <v>0.5</v>
      </c>
      <c r="AI59" s="16">
        <f t="shared" si="14"/>
        <v>0.5</v>
      </c>
      <c r="AJ59" s="16">
        <f t="shared" si="14"/>
        <v>0.5</v>
      </c>
      <c r="AK59" s="16">
        <f t="shared" si="14"/>
        <v>0.5</v>
      </c>
      <c r="AL59" s="16">
        <f t="shared" si="14"/>
        <v>0.5</v>
      </c>
      <c r="AM59" s="16">
        <f t="shared" si="14"/>
        <v>0.5</v>
      </c>
      <c r="AN59" s="16">
        <f t="shared" si="14"/>
        <v>0.5</v>
      </c>
    </row>
    <row r="60" spans="1:41">
      <c r="A60" t="s">
        <v>60</v>
      </c>
      <c r="B60" s="16">
        <f>MaxMean2012</f>
        <v>1.5</v>
      </c>
      <c r="C60" s="16">
        <f t="shared" ref="C60:AN60" si="15">IF(C47&lt;Start_year,$B$45,B60*(1+$D$45))</f>
        <v>1.5</v>
      </c>
      <c r="D60" s="16">
        <f t="shared" si="15"/>
        <v>1.5</v>
      </c>
      <c r="E60" s="16">
        <f t="shared" si="15"/>
        <v>1.5</v>
      </c>
      <c r="F60" s="16">
        <f t="shared" si="15"/>
        <v>1.5</v>
      </c>
      <c r="G60" s="16">
        <f t="shared" si="15"/>
        <v>1.5</v>
      </c>
      <c r="H60" s="16">
        <f t="shared" si="15"/>
        <v>1.5</v>
      </c>
      <c r="I60" s="16">
        <f t="shared" si="15"/>
        <v>1.5</v>
      </c>
      <c r="J60" s="16">
        <f t="shared" si="15"/>
        <v>1.5</v>
      </c>
      <c r="K60" s="16">
        <f t="shared" si="15"/>
        <v>1.5</v>
      </c>
      <c r="L60" s="16">
        <f t="shared" si="15"/>
        <v>1.5</v>
      </c>
      <c r="M60" s="16">
        <f t="shared" si="15"/>
        <v>1.5</v>
      </c>
      <c r="N60" s="16">
        <f t="shared" si="15"/>
        <v>1.5</v>
      </c>
      <c r="O60" s="16">
        <f t="shared" si="15"/>
        <v>1.5</v>
      </c>
      <c r="P60" s="16">
        <f t="shared" si="15"/>
        <v>1.5</v>
      </c>
      <c r="Q60" s="16">
        <f t="shared" si="15"/>
        <v>1.5</v>
      </c>
      <c r="R60" s="16">
        <f t="shared" si="15"/>
        <v>1.5</v>
      </c>
      <c r="S60" s="16">
        <f t="shared" si="15"/>
        <v>1.5</v>
      </c>
      <c r="T60" s="16">
        <f t="shared" si="15"/>
        <v>1.5</v>
      </c>
      <c r="U60" s="16">
        <f t="shared" si="15"/>
        <v>1.5</v>
      </c>
      <c r="V60" s="16">
        <f t="shared" si="15"/>
        <v>1.5</v>
      </c>
      <c r="W60" s="16">
        <f t="shared" si="15"/>
        <v>1.5</v>
      </c>
      <c r="X60" s="16">
        <f t="shared" si="15"/>
        <v>1.5</v>
      </c>
      <c r="Y60" s="16">
        <f t="shared" si="15"/>
        <v>1.5</v>
      </c>
      <c r="Z60" s="16">
        <f t="shared" si="15"/>
        <v>1.5</v>
      </c>
      <c r="AA60" s="16">
        <f t="shared" si="15"/>
        <v>1.5</v>
      </c>
      <c r="AB60" s="16">
        <f t="shared" si="15"/>
        <v>1.5</v>
      </c>
      <c r="AC60" s="16">
        <f t="shared" si="15"/>
        <v>1.5</v>
      </c>
      <c r="AD60" s="16">
        <f t="shared" si="15"/>
        <v>1.5</v>
      </c>
      <c r="AE60" s="16">
        <f t="shared" si="15"/>
        <v>1.5</v>
      </c>
      <c r="AF60" s="16">
        <f t="shared" si="15"/>
        <v>1.5</v>
      </c>
      <c r="AG60" s="16">
        <f t="shared" si="15"/>
        <v>1.5</v>
      </c>
      <c r="AH60" s="16">
        <f t="shared" si="15"/>
        <v>1.5</v>
      </c>
      <c r="AI60" s="16">
        <f t="shared" si="15"/>
        <v>1.5</v>
      </c>
      <c r="AJ60" s="16">
        <f t="shared" si="15"/>
        <v>1.5</v>
      </c>
      <c r="AK60" s="16">
        <f t="shared" si="15"/>
        <v>1.5</v>
      </c>
      <c r="AL60" s="16">
        <f t="shared" si="15"/>
        <v>1.5</v>
      </c>
      <c r="AM60" s="16">
        <f t="shared" si="15"/>
        <v>1.5</v>
      </c>
      <c r="AN60" s="16">
        <f t="shared" si="15"/>
        <v>1.5</v>
      </c>
    </row>
    <row r="62" spans="1:41">
      <c r="A62" t="s">
        <v>61</v>
      </c>
      <c r="B62">
        <f>B48</f>
        <v>346</v>
      </c>
      <c r="C62" s="1">
        <f>C48</f>
        <v>352.47580232329187</v>
      </c>
      <c r="D62" s="1">
        <f t="shared" ref="D62:J62" si="16">D48</f>
        <v>359.07280700418596</v>
      </c>
      <c r="E62" s="1">
        <f t="shared" si="16"/>
        <v>365.79328248923986</v>
      </c>
      <c r="F62" s="1">
        <f t="shared" si="16"/>
        <v>372.63953968169187</v>
      </c>
      <c r="G62" s="1">
        <f t="shared" si="16"/>
        <v>379.6139327360882</v>
      </c>
      <c r="H62" s="1">
        <f t="shared" si="16"/>
        <v>386.71885986778278</v>
      </c>
      <c r="I62" s="1">
        <f t="shared" si="16"/>
        <v>393.95676417758796</v>
      </c>
      <c r="J62" s="1">
        <f t="shared" si="16"/>
        <v>401.33013449185898</v>
      </c>
      <c r="K62" s="1">
        <f t="shared" ref="K62:AN62" si="17">K48</f>
        <v>408.84150621830241</v>
      </c>
      <c r="L62" s="1">
        <f t="shared" si="17"/>
        <v>416.49346221780138</v>
      </c>
      <c r="M62" s="1">
        <f t="shared" si="17"/>
        <v>424.28863369255839</v>
      </c>
      <c r="N62" s="1">
        <f t="shared" si="17"/>
        <v>432.22970109086077</v>
      </c>
      <c r="O62" s="1">
        <f t="shared" si="17"/>
        <v>440.31939502877975</v>
      </c>
      <c r="P62" s="1">
        <f t="shared" si="17"/>
        <v>448.56049722912036</v>
      </c>
      <c r="Q62" s="1">
        <f t="shared" si="17"/>
        <v>456.95584147794494</v>
      </c>
      <c r="R62" s="1">
        <f t="shared" si="17"/>
        <v>465.50831459899894</v>
      </c>
      <c r="S62" s="1">
        <f t="shared" si="17"/>
        <v>474.22085744637434</v>
      </c>
      <c r="T62" s="1">
        <f t="shared" si="17"/>
        <v>483.09646591575211</v>
      </c>
      <c r="U62" s="1">
        <f t="shared" si="17"/>
        <v>492.13819197457099</v>
      </c>
      <c r="V62" s="1">
        <f t="shared" si="17"/>
        <v>501.34914471147732</v>
      </c>
      <c r="W62" s="1">
        <f t="shared" si="17"/>
        <v>510.73249140541662</v>
      </c>
      <c r="X62" s="1">
        <f t="shared" si="17"/>
        <v>520.2914586147341</v>
      </c>
      <c r="Y62" s="1">
        <f t="shared" si="17"/>
        <v>530.02933328665961</v>
      </c>
      <c r="Z62" s="1">
        <f t="shared" si="17"/>
        <v>539.94946388755727</v>
      </c>
      <c r="AA62" s="1">
        <f t="shared" si="17"/>
        <v>550.05526155432972</v>
      </c>
      <c r="AB62" s="1">
        <f t="shared" si="17"/>
        <v>560.35020126737152</v>
      </c>
      <c r="AC62" s="1">
        <f t="shared" si="17"/>
        <v>570.83782304547651</v>
      </c>
      <c r="AD62" s="1">
        <f t="shared" si="17"/>
        <v>581.52173316310882</v>
      </c>
      <c r="AE62" s="1">
        <f t="shared" si="17"/>
        <v>592.4056053904568</v>
      </c>
      <c r="AF62" s="1">
        <f t="shared" si="17"/>
        <v>603.49318225669572</v>
      </c>
      <c r="AG62" s="1">
        <f t="shared" si="17"/>
        <v>614.78827633689434</v>
      </c>
      <c r="AH62" s="1">
        <f t="shared" si="17"/>
        <v>626.29477156300732</v>
      </c>
      <c r="AI62" s="1">
        <f t="shared" si="17"/>
        <v>638.01662455940414</v>
      </c>
      <c r="AJ62" s="1">
        <f t="shared" si="17"/>
        <v>649.95786600339443</v>
      </c>
      <c r="AK62" s="1">
        <f t="shared" si="17"/>
        <v>662.12260201121705</v>
      </c>
      <c r="AL62" s="1">
        <f t="shared" si="17"/>
        <v>674.51501554996946</v>
      </c>
      <c r="AM62" s="1">
        <f t="shared" si="17"/>
        <v>687.13936787596299</v>
      </c>
      <c r="AN62" s="1">
        <f t="shared" si="17"/>
        <v>699.99999999999909</v>
      </c>
    </row>
    <row r="63" spans="1:41">
      <c r="A63" t="s">
        <v>62</v>
      </c>
      <c r="B63">
        <f>B62*B59</f>
        <v>173</v>
      </c>
      <c r="C63" s="1">
        <f>C62*C59</f>
        <v>176.23790116164594</v>
      </c>
      <c r="D63" s="1">
        <f t="shared" ref="D63:K63" si="18">D62*D59</f>
        <v>179.53640350209298</v>
      </c>
      <c r="E63" s="1">
        <f t="shared" si="18"/>
        <v>182.89664124461993</v>
      </c>
      <c r="F63" s="1">
        <f t="shared" si="18"/>
        <v>186.31976984084594</v>
      </c>
      <c r="G63" s="1">
        <f t="shared" si="18"/>
        <v>189.8069663680441</v>
      </c>
      <c r="H63" s="1">
        <f t="shared" si="18"/>
        <v>193.35942993389139</v>
      </c>
      <c r="I63" s="1">
        <f t="shared" si="18"/>
        <v>196.97838208879398</v>
      </c>
      <c r="J63" s="1">
        <f t="shared" si="18"/>
        <v>200.66506724592949</v>
      </c>
      <c r="K63" s="1">
        <f t="shared" si="18"/>
        <v>204.42075310915121</v>
      </c>
      <c r="L63" s="1">
        <f t="shared" ref="L63" si="19">L62*L59</f>
        <v>208.24673110890069</v>
      </c>
      <c r="M63" s="1">
        <f t="shared" ref="M63" si="20">M62*M59</f>
        <v>212.1443168462792</v>
      </c>
      <c r="N63" s="1">
        <f t="shared" ref="N63" si="21">N62*N59</f>
        <v>216.11485054543039</v>
      </c>
      <c r="O63" s="1">
        <f t="shared" ref="O63" si="22">O62*O59</f>
        <v>220.15969751438988</v>
      </c>
      <c r="P63" s="1">
        <f t="shared" ref="P63" si="23">P62*P59</f>
        <v>224.28024861456018</v>
      </c>
      <c r="Q63" s="1">
        <f t="shared" ref="Q63" si="24">Q62*Q59</f>
        <v>228.47792073897247</v>
      </c>
      <c r="R63" s="1">
        <f t="shared" ref="R63" si="25">R62*R59</f>
        <v>232.75415729949947</v>
      </c>
      <c r="S63" s="1">
        <f t="shared" ref="S63" si="26">S62*S59</f>
        <v>237.11042872318717</v>
      </c>
      <c r="T63" s="1">
        <f t="shared" ref="T63" si="27">T62*T59</f>
        <v>241.54823295787605</v>
      </c>
      <c r="U63" s="1">
        <f t="shared" ref="U63" si="28">U62*U59</f>
        <v>246.06909598728549</v>
      </c>
      <c r="V63" s="1">
        <f t="shared" ref="V63" si="29">V62*V59</f>
        <v>250.67457235573866</v>
      </c>
      <c r="W63" s="1">
        <f t="shared" ref="W63" si="30">W62*W59</f>
        <v>255.36624570270831</v>
      </c>
      <c r="X63" s="1">
        <f t="shared" ref="X63" si="31">X62*X59</f>
        <v>260.14572930736705</v>
      </c>
      <c r="Y63" s="1">
        <f t="shared" ref="Y63" si="32">Y62*Y59</f>
        <v>265.0146666433298</v>
      </c>
      <c r="Z63" s="1">
        <f t="shared" ref="Z63" si="33">Z62*Z59</f>
        <v>269.97473194377864</v>
      </c>
      <c r="AA63" s="1">
        <f t="shared" ref="AA63" si="34">AA62*AA59</f>
        <v>275.02763077716486</v>
      </c>
      <c r="AB63" s="1">
        <f t="shared" ref="AB63" si="35">AB62*AB59</f>
        <v>280.17510063368576</v>
      </c>
      <c r="AC63" s="1">
        <f t="shared" ref="AC63" si="36">AC62*AC59</f>
        <v>285.41891152273826</v>
      </c>
      <c r="AD63" s="1">
        <f t="shared" ref="AD63" si="37">AD62*AD59</f>
        <v>290.76086658155441</v>
      </c>
      <c r="AE63" s="1">
        <f t="shared" ref="AE63" si="38">AE62*AE59</f>
        <v>296.2028026952284</v>
      </c>
      <c r="AF63" s="1">
        <f t="shared" ref="AF63" si="39">AF62*AF59</f>
        <v>301.74659112834786</v>
      </c>
      <c r="AG63" s="1">
        <f t="shared" ref="AG63" si="40">AG62*AG59</f>
        <v>307.39413816844717</v>
      </c>
      <c r="AH63" s="1">
        <f t="shared" ref="AH63" si="41">AH62*AH59</f>
        <v>313.14738578150366</v>
      </c>
      <c r="AI63" s="1">
        <f t="shared" ref="AI63" si="42">AI62*AI59</f>
        <v>319.00831227970207</v>
      </c>
      <c r="AJ63" s="1">
        <f t="shared" ref="AJ63" si="43">AJ62*AJ59</f>
        <v>324.97893300169721</v>
      </c>
      <c r="AK63" s="1">
        <f t="shared" ref="AK63" si="44">AK62*AK59</f>
        <v>331.06130100560853</v>
      </c>
      <c r="AL63" s="1">
        <f t="shared" ref="AL63" si="45">AL62*AL59</f>
        <v>337.25750777498473</v>
      </c>
      <c r="AM63" s="1">
        <f t="shared" ref="AM63" si="46">AM62*AM59</f>
        <v>343.56968393798149</v>
      </c>
      <c r="AN63" s="1">
        <f t="shared" ref="AN63" si="47">AN62*AN59</f>
        <v>349.99999999999955</v>
      </c>
    </row>
    <row r="64" spans="1:41">
      <c r="A64" t="s">
        <v>63</v>
      </c>
      <c r="B64">
        <f>B60*B62</f>
        <v>519</v>
      </c>
      <c r="C64" s="1">
        <f>C60*C62</f>
        <v>528.71370348493781</v>
      </c>
      <c r="D64" s="1">
        <f t="shared" ref="D64:J64" si="48">D60*D62</f>
        <v>538.60921050627894</v>
      </c>
      <c r="E64" s="1">
        <f t="shared" si="48"/>
        <v>548.68992373385981</v>
      </c>
      <c r="F64" s="1">
        <f t="shared" si="48"/>
        <v>558.95930952253775</v>
      </c>
      <c r="G64" s="1">
        <f t="shared" si="48"/>
        <v>569.42089910413233</v>
      </c>
      <c r="H64" s="1">
        <f t="shared" si="48"/>
        <v>580.07828980167415</v>
      </c>
      <c r="I64" s="1">
        <f t="shared" si="48"/>
        <v>590.93514626638193</v>
      </c>
      <c r="J64" s="1">
        <f t="shared" si="48"/>
        <v>601.99520173778842</v>
      </c>
      <c r="K64" s="1">
        <f t="shared" ref="K64:AN64" si="49">K60*K62</f>
        <v>613.26225932745365</v>
      </c>
      <c r="L64" s="1">
        <f t="shared" si="49"/>
        <v>624.74019332670207</v>
      </c>
      <c r="M64" s="1">
        <f t="shared" si="49"/>
        <v>636.43295053883753</v>
      </c>
      <c r="N64" s="1">
        <f t="shared" si="49"/>
        <v>648.34455163629116</v>
      </c>
      <c r="O64" s="1">
        <f t="shared" si="49"/>
        <v>660.4790925431696</v>
      </c>
      <c r="P64" s="1">
        <f t="shared" si="49"/>
        <v>672.84074584368057</v>
      </c>
      <c r="Q64" s="1">
        <f t="shared" si="49"/>
        <v>685.43376221691744</v>
      </c>
      <c r="R64" s="1">
        <f t="shared" si="49"/>
        <v>698.26247189849846</v>
      </c>
      <c r="S64" s="1">
        <f t="shared" si="49"/>
        <v>711.33128616956151</v>
      </c>
      <c r="T64" s="1">
        <f t="shared" si="49"/>
        <v>724.64469887362816</v>
      </c>
      <c r="U64" s="1">
        <f t="shared" si="49"/>
        <v>738.20728796185654</v>
      </c>
      <c r="V64" s="1">
        <f t="shared" si="49"/>
        <v>752.02371706721601</v>
      </c>
      <c r="W64" s="1">
        <f t="shared" si="49"/>
        <v>766.09873710812496</v>
      </c>
      <c r="X64" s="1">
        <f t="shared" si="49"/>
        <v>780.4371879221012</v>
      </c>
      <c r="Y64" s="1">
        <f t="shared" si="49"/>
        <v>795.04399992998947</v>
      </c>
      <c r="Z64" s="1">
        <f t="shared" si="49"/>
        <v>809.92419583133596</v>
      </c>
      <c r="AA64" s="1">
        <f t="shared" si="49"/>
        <v>825.08289233149458</v>
      </c>
      <c r="AB64" s="1">
        <f t="shared" si="49"/>
        <v>840.52530190105722</v>
      </c>
      <c r="AC64" s="1">
        <f t="shared" si="49"/>
        <v>856.25673456821482</v>
      </c>
      <c r="AD64" s="1">
        <f t="shared" si="49"/>
        <v>872.28259974466323</v>
      </c>
      <c r="AE64" s="1">
        <f t="shared" si="49"/>
        <v>888.60840808568514</v>
      </c>
      <c r="AF64" s="1">
        <f t="shared" si="49"/>
        <v>905.23977338504358</v>
      </c>
      <c r="AG64" s="1">
        <f t="shared" si="49"/>
        <v>922.18241450534151</v>
      </c>
      <c r="AH64" s="1">
        <f t="shared" si="49"/>
        <v>939.44215734451097</v>
      </c>
      <c r="AI64" s="1">
        <f t="shared" si="49"/>
        <v>957.0249368391062</v>
      </c>
      <c r="AJ64" s="1">
        <f t="shared" si="49"/>
        <v>974.93679900509164</v>
      </c>
      <c r="AK64" s="1">
        <f t="shared" si="49"/>
        <v>993.18390301682552</v>
      </c>
      <c r="AL64" s="1">
        <f t="shared" si="49"/>
        <v>1011.7725233249541</v>
      </c>
      <c r="AM64" s="1">
        <f t="shared" si="49"/>
        <v>1030.7090518139444</v>
      </c>
      <c r="AN64" s="1">
        <f t="shared" si="49"/>
        <v>1049.9999999999986</v>
      </c>
    </row>
    <row r="65" spans="1:4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2">
      <c r="A66" t="s">
        <v>64</v>
      </c>
      <c r="B66">
        <f>B63</f>
        <v>173</v>
      </c>
      <c r="C66" s="1">
        <f>C63</f>
        <v>176.23790116164594</v>
      </c>
      <c r="D66" s="1">
        <f t="shared" ref="D66:J66" si="50">D63</f>
        <v>179.53640350209298</v>
      </c>
      <c r="E66" s="1">
        <f t="shared" si="50"/>
        <v>182.89664124461993</v>
      </c>
      <c r="F66" s="1">
        <f t="shared" si="50"/>
        <v>186.31976984084594</v>
      </c>
      <c r="G66" s="1">
        <f t="shared" si="50"/>
        <v>189.8069663680441</v>
      </c>
      <c r="H66" s="1">
        <f t="shared" si="50"/>
        <v>193.35942993389139</v>
      </c>
      <c r="I66" s="1">
        <f t="shared" si="50"/>
        <v>196.97838208879398</v>
      </c>
      <c r="J66" s="1">
        <f t="shared" si="50"/>
        <v>200.66506724592949</v>
      </c>
      <c r="K66" s="1">
        <f t="shared" ref="K66:AN66" si="51">K63</f>
        <v>204.42075310915121</v>
      </c>
      <c r="L66" s="1">
        <f t="shared" si="51"/>
        <v>208.24673110890069</v>
      </c>
      <c r="M66" s="1">
        <f t="shared" si="51"/>
        <v>212.1443168462792</v>
      </c>
      <c r="N66" s="1">
        <f t="shared" si="51"/>
        <v>216.11485054543039</v>
      </c>
      <c r="O66" s="1">
        <f t="shared" si="51"/>
        <v>220.15969751438988</v>
      </c>
      <c r="P66" s="1">
        <f t="shared" si="51"/>
        <v>224.28024861456018</v>
      </c>
      <c r="Q66" s="1">
        <f t="shared" si="51"/>
        <v>228.47792073897247</v>
      </c>
      <c r="R66" s="1">
        <f t="shared" si="51"/>
        <v>232.75415729949947</v>
      </c>
      <c r="S66" s="1">
        <f t="shared" si="51"/>
        <v>237.11042872318717</v>
      </c>
      <c r="T66" s="1">
        <f t="shared" si="51"/>
        <v>241.54823295787605</v>
      </c>
      <c r="U66" s="1">
        <f t="shared" si="51"/>
        <v>246.06909598728549</v>
      </c>
      <c r="V66" s="1">
        <f t="shared" si="51"/>
        <v>250.67457235573866</v>
      </c>
      <c r="W66" s="1">
        <f t="shared" si="51"/>
        <v>255.36624570270831</v>
      </c>
      <c r="X66" s="1">
        <f t="shared" si="51"/>
        <v>260.14572930736705</v>
      </c>
      <c r="Y66" s="1">
        <f t="shared" si="51"/>
        <v>265.0146666433298</v>
      </c>
      <c r="Z66" s="1">
        <f t="shared" si="51"/>
        <v>269.97473194377864</v>
      </c>
      <c r="AA66" s="1">
        <f t="shared" si="51"/>
        <v>275.02763077716486</v>
      </c>
      <c r="AB66" s="1">
        <f t="shared" si="51"/>
        <v>280.17510063368576</v>
      </c>
      <c r="AC66" s="1">
        <f t="shared" si="51"/>
        <v>285.41891152273826</v>
      </c>
      <c r="AD66" s="1">
        <f t="shared" si="51"/>
        <v>290.76086658155441</v>
      </c>
      <c r="AE66" s="1">
        <f t="shared" si="51"/>
        <v>296.2028026952284</v>
      </c>
      <c r="AF66" s="1">
        <f t="shared" si="51"/>
        <v>301.74659112834786</v>
      </c>
      <c r="AG66" s="1">
        <f t="shared" si="51"/>
        <v>307.39413816844717</v>
      </c>
      <c r="AH66" s="1">
        <f t="shared" si="51"/>
        <v>313.14738578150366</v>
      </c>
      <c r="AI66" s="1">
        <f t="shared" si="51"/>
        <v>319.00831227970207</v>
      </c>
      <c r="AJ66" s="1">
        <f t="shared" si="51"/>
        <v>324.97893300169721</v>
      </c>
      <c r="AK66" s="1">
        <f t="shared" si="51"/>
        <v>331.06130100560853</v>
      </c>
      <c r="AL66" s="1">
        <f t="shared" si="51"/>
        <v>337.25750777498473</v>
      </c>
      <c r="AM66" s="1">
        <f t="shared" si="51"/>
        <v>343.56968393798149</v>
      </c>
      <c r="AN66" s="1">
        <f t="shared" si="51"/>
        <v>349.99999999999955</v>
      </c>
    </row>
    <row r="67" spans="1:42">
      <c r="A67" t="s">
        <v>65</v>
      </c>
      <c r="B67">
        <f>B62-B63</f>
        <v>173</v>
      </c>
      <c r="C67" s="1">
        <f>C62-C63</f>
        <v>176.23790116164594</v>
      </c>
      <c r="D67" s="1">
        <f t="shared" ref="D67:J67" si="52">D62-D63</f>
        <v>179.53640350209298</v>
      </c>
      <c r="E67" s="1">
        <f t="shared" si="52"/>
        <v>182.89664124461993</v>
      </c>
      <c r="F67" s="1">
        <f t="shared" si="52"/>
        <v>186.31976984084594</v>
      </c>
      <c r="G67" s="1">
        <f t="shared" si="52"/>
        <v>189.8069663680441</v>
      </c>
      <c r="H67" s="1">
        <f t="shared" si="52"/>
        <v>193.35942993389139</v>
      </c>
      <c r="I67" s="1">
        <f t="shared" si="52"/>
        <v>196.97838208879398</v>
      </c>
      <c r="J67" s="1">
        <f t="shared" si="52"/>
        <v>200.66506724592949</v>
      </c>
      <c r="K67" s="1">
        <f t="shared" ref="K67:AN67" si="53">K62-K63</f>
        <v>204.42075310915121</v>
      </c>
      <c r="L67" s="1">
        <f t="shared" si="53"/>
        <v>208.24673110890069</v>
      </c>
      <c r="M67" s="1">
        <f t="shared" si="53"/>
        <v>212.1443168462792</v>
      </c>
      <c r="N67" s="1">
        <f t="shared" si="53"/>
        <v>216.11485054543039</v>
      </c>
      <c r="O67" s="1">
        <f t="shared" si="53"/>
        <v>220.15969751438988</v>
      </c>
      <c r="P67" s="1">
        <f t="shared" si="53"/>
        <v>224.28024861456018</v>
      </c>
      <c r="Q67" s="1">
        <f t="shared" si="53"/>
        <v>228.47792073897247</v>
      </c>
      <c r="R67" s="1">
        <f t="shared" si="53"/>
        <v>232.75415729949947</v>
      </c>
      <c r="S67" s="1">
        <f t="shared" si="53"/>
        <v>237.11042872318717</v>
      </c>
      <c r="T67" s="1">
        <f t="shared" si="53"/>
        <v>241.54823295787605</v>
      </c>
      <c r="U67" s="1">
        <f t="shared" si="53"/>
        <v>246.06909598728549</v>
      </c>
      <c r="V67" s="1">
        <f t="shared" si="53"/>
        <v>250.67457235573866</v>
      </c>
      <c r="W67" s="1">
        <f t="shared" si="53"/>
        <v>255.36624570270831</v>
      </c>
      <c r="X67" s="1">
        <f t="shared" si="53"/>
        <v>260.14572930736705</v>
      </c>
      <c r="Y67" s="1">
        <f t="shared" si="53"/>
        <v>265.0146666433298</v>
      </c>
      <c r="Z67" s="1">
        <f t="shared" si="53"/>
        <v>269.97473194377864</v>
      </c>
      <c r="AA67" s="1">
        <f t="shared" si="53"/>
        <v>275.02763077716486</v>
      </c>
      <c r="AB67" s="1">
        <f t="shared" si="53"/>
        <v>280.17510063368576</v>
      </c>
      <c r="AC67" s="1">
        <f t="shared" si="53"/>
        <v>285.41891152273826</v>
      </c>
      <c r="AD67" s="1">
        <f t="shared" si="53"/>
        <v>290.76086658155441</v>
      </c>
      <c r="AE67" s="1">
        <f t="shared" si="53"/>
        <v>296.2028026952284</v>
      </c>
      <c r="AF67" s="1">
        <f t="shared" si="53"/>
        <v>301.74659112834786</v>
      </c>
      <c r="AG67" s="1">
        <f t="shared" si="53"/>
        <v>307.39413816844717</v>
      </c>
      <c r="AH67" s="1">
        <f t="shared" si="53"/>
        <v>313.14738578150366</v>
      </c>
      <c r="AI67" s="1">
        <f t="shared" si="53"/>
        <v>319.00831227970207</v>
      </c>
      <c r="AJ67" s="1">
        <f t="shared" si="53"/>
        <v>324.97893300169721</v>
      </c>
      <c r="AK67" s="1">
        <f t="shared" si="53"/>
        <v>331.06130100560853</v>
      </c>
      <c r="AL67" s="1">
        <f t="shared" si="53"/>
        <v>337.25750777498473</v>
      </c>
      <c r="AM67" s="1">
        <f t="shared" si="53"/>
        <v>343.56968393798149</v>
      </c>
      <c r="AN67" s="1">
        <f t="shared" si="53"/>
        <v>349.99999999999955</v>
      </c>
    </row>
    <row r="68" spans="1:42">
      <c r="A68" t="s">
        <v>66</v>
      </c>
      <c r="B68">
        <f>B64-B62</f>
        <v>173</v>
      </c>
      <c r="C68" s="1">
        <f>C64-C62</f>
        <v>176.23790116164594</v>
      </c>
      <c r="D68" s="1">
        <f t="shared" ref="D68:J68" si="54">D64-D62</f>
        <v>179.53640350209298</v>
      </c>
      <c r="E68" s="1">
        <f t="shared" si="54"/>
        <v>182.89664124461996</v>
      </c>
      <c r="F68" s="1">
        <f t="shared" si="54"/>
        <v>186.31976984084588</v>
      </c>
      <c r="G68" s="1">
        <f t="shared" si="54"/>
        <v>189.80696636804413</v>
      </c>
      <c r="H68" s="1">
        <f t="shared" si="54"/>
        <v>193.35942993389136</v>
      </c>
      <c r="I68" s="1">
        <f t="shared" si="54"/>
        <v>196.97838208879398</v>
      </c>
      <c r="J68" s="1">
        <f t="shared" si="54"/>
        <v>200.66506724592944</v>
      </c>
      <c r="K68" s="1">
        <f t="shared" ref="K68:AN68" si="55">K64-K62</f>
        <v>204.42075310915124</v>
      </c>
      <c r="L68" s="1">
        <f t="shared" si="55"/>
        <v>208.24673110890069</v>
      </c>
      <c r="M68" s="1">
        <f t="shared" si="55"/>
        <v>212.14431684627914</v>
      </c>
      <c r="N68" s="1">
        <f t="shared" si="55"/>
        <v>216.11485054543039</v>
      </c>
      <c r="O68" s="1">
        <f t="shared" si="55"/>
        <v>220.15969751438985</v>
      </c>
      <c r="P68" s="1">
        <f t="shared" si="55"/>
        <v>224.28024861456021</v>
      </c>
      <c r="Q68" s="1">
        <f t="shared" si="55"/>
        <v>228.4779207389725</v>
      </c>
      <c r="R68" s="1">
        <f t="shared" si="55"/>
        <v>232.75415729949952</v>
      </c>
      <c r="S68" s="1">
        <f t="shared" si="55"/>
        <v>237.11042872318717</v>
      </c>
      <c r="T68" s="1">
        <f t="shared" si="55"/>
        <v>241.54823295787605</v>
      </c>
      <c r="U68" s="1">
        <f t="shared" si="55"/>
        <v>246.06909598728555</v>
      </c>
      <c r="V68" s="1">
        <f t="shared" si="55"/>
        <v>250.67457235573869</v>
      </c>
      <c r="W68" s="1">
        <f t="shared" si="55"/>
        <v>255.36624570270834</v>
      </c>
      <c r="X68" s="1">
        <f t="shared" si="55"/>
        <v>260.14572930736711</v>
      </c>
      <c r="Y68" s="1">
        <f t="shared" si="55"/>
        <v>265.01466664332986</v>
      </c>
      <c r="Z68" s="1">
        <f t="shared" si="55"/>
        <v>269.97473194377869</v>
      </c>
      <c r="AA68" s="1">
        <f t="shared" si="55"/>
        <v>275.02763077716486</v>
      </c>
      <c r="AB68" s="1">
        <f t="shared" si="55"/>
        <v>280.1751006336857</v>
      </c>
      <c r="AC68" s="1">
        <f t="shared" si="55"/>
        <v>285.41891152273831</v>
      </c>
      <c r="AD68" s="1">
        <f t="shared" si="55"/>
        <v>290.76086658155441</v>
      </c>
      <c r="AE68" s="1">
        <f t="shared" si="55"/>
        <v>296.20280269522834</v>
      </c>
      <c r="AF68" s="1">
        <f t="shared" si="55"/>
        <v>301.74659112834786</v>
      </c>
      <c r="AG68" s="1">
        <f t="shared" si="55"/>
        <v>307.39413816844717</v>
      </c>
      <c r="AH68" s="1">
        <f t="shared" si="55"/>
        <v>313.14738578150366</v>
      </c>
      <c r="AI68" s="1">
        <f t="shared" si="55"/>
        <v>319.00831227970207</v>
      </c>
      <c r="AJ68" s="1">
        <f t="shared" si="55"/>
        <v>324.97893300169721</v>
      </c>
      <c r="AK68" s="1">
        <f t="shared" si="55"/>
        <v>331.06130100560847</v>
      </c>
      <c r="AL68" s="1">
        <f t="shared" si="55"/>
        <v>337.25750777498467</v>
      </c>
      <c r="AM68" s="1">
        <f t="shared" si="55"/>
        <v>343.56968393798138</v>
      </c>
      <c r="AN68" s="1">
        <f t="shared" si="55"/>
        <v>349.99999999999955</v>
      </c>
    </row>
    <row r="70" spans="1:42">
      <c r="A70" t="s">
        <v>67</v>
      </c>
    </row>
    <row r="71" spans="1:42">
      <c r="A71" t="s">
        <v>68</v>
      </c>
      <c r="B71" s="8">
        <f>B62/SUM(B66:B68)</f>
        <v>0.66666666666666663</v>
      </c>
      <c r="C71" s="8">
        <f>C62/SUM(C66:C68)</f>
        <v>0.66666666666666663</v>
      </c>
      <c r="D71" s="8">
        <f t="shared" ref="D71:J71" si="56">D62/SUM(D66:D68)</f>
        <v>0.66666666666666663</v>
      </c>
      <c r="E71" s="8">
        <f t="shared" si="56"/>
        <v>0.66666666666666663</v>
      </c>
      <c r="F71" s="8">
        <f t="shared" si="56"/>
        <v>0.66666666666666674</v>
      </c>
      <c r="G71" s="8">
        <f t="shared" si="56"/>
        <v>0.66666666666666663</v>
      </c>
      <c r="H71" s="8">
        <f t="shared" si="56"/>
        <v>0.66666666666666674</v>
      </c>
      <c r="I71" s="8">
        <f t="shared" si="56"/>
        <v>0.66666666666666663</v>
      </c>
      <c r="J71" s="8">
        <f t="shared" si="56"/>
        <v>0.66666666666666674</v>
      </c>
      <c r="K71" s="8">
        <f t="shared" ref="K71:AN71" si="57">K62/SUM(K66:K68)</f>
        <v>0.66666666666666663</v>
      </c>
      <c r="L71" s="8">
        <f t="shared" si="57"/>
        <v>0.66666666666666663</v>
      </c>
      <c r="M71" s="8">
        <f t="shared" si="57"/>
        <v>0.66666666666666674</v>
      </c>
      <c r="N71" s="8">
        <f t="shared" si="57"/>
        <v>0.66666666666666663</v>
      </c>
      <c r="O71" s="8">
        <f t="shared" si="57"/>
        <v>0.66666666666666674</v>
      </c>
      <c r="P71" s="8">
        <f t="shared" si="57"/>
        <v>0.66666666666666663</v>
      </c>
      <c r="Q71" s="8">
        <f t="shared" si="57"/>
        <v>0.66666666666666663</v>
      </c>
      <c r="R71" s="8">
        <f t="shared" si="57"/>
        <v>0.66666666666666663</v>
      </c>
      <c r="S71" s="8">
        <f t="shared" si="57"/>
        <v>0.66666666666666663</v>
      </c>
      <c r="T71" s="8">
        <f t="shared" si="57"/>
        <v>0.66666666666666663</v>
      </c>
      <c r="U71" s="8">
        <f t="shared" si="57"/>
        <v>0.66666666666666663</v>
      </c>
      <c r="V71" s="8">
        <f t="shared" si="57"/>
        <v>0.66666666666666663</v>
      </c>
      <c r="W71" s="8">
        <f t="shared" si="57"/>
        <v>0.66666666666666663</v>
      </c>
      <c r="X71" s="8">
        <f t="shared" si="57"/>
        <v>0.66666666666666663</v>
      </c>
      <c r="Y71" s="8">
        <f t="shared" si="57"/>
        <v>0.66666666666666663</v>
      </c>
      <c r="Z71" s="8">
        <f t="shared" si="57"/>
        <v>0.66666666666666663</v>
      </c>
      <c r="AA71" s="8">
        <f t="shared" si="57"/>
        <v>0.66666666666666663</v>
      </c>
      <c r="AB71" s="8">
        <f t="shared" si="57"/>
        <v>0.66666666666666674</v>
      </c>
      <c r="AC71" s="8">
        <f t="shared" si="57"/>
        <v>0.66666666666666663</v>
      </c>
      <c r="AD71" s="8">
        <f t="shared" si="57"/>
        <v>0.66666666666666663</v>
      </c>
      <c r="AE71" s="8">
        <f t="shared" si="57"/>
        <v>0.66666666666666674</v>
      </c>
      <c r="AF71" s="8">
        <f t="shared" si="57"/>
        <v>0.66666666666666663</v>
      </c>
      <c r="AG71" s="8">
        <f t="shared" si="57"/>
        <v>0.66666666666666663</v>
      </c>
      <c r="AH71" s="8">
        <f t="shared" si="57"/>
        <v>0.66666666666666663</v>
      </c>
      <c r="AI71" s="8">
        <f t="shared" si="57"/>
        <v>0.66666666666666663</v>
      </c>
      <c r="AJ71" s="8">
        <f t="shared" si="57"/>
        <v>0.66666666666666663</v>
      </c>
      <c r="AK71" s="8">
        <f t="shared" si="57"/>
        <v>0.66666666666666674</v>
      </c>
      <c r="AL71" s="8">
        <f t="shared" si="57"/>
        <v>0.66666666666666674</v>
      </c>
      <c r="AM71" s="8">
        <f t="shared" si="57"/>
        <v>0.66666666666666674</v>
      </c>
      <c r="AN71" s="8">
        <f t="shared" si="57"/>
        <v>0.66666666666666663</v>
      </c>
    </row>
    <row r="72" spans="1:42">
      <c r="A72" t="s">
        <v>65</v>
      </c>
      <c r="B72" s="8">
        <f>2*(B62-B66-(B67/2))/(B68+B67)</f>
        <v>0.5</v>
      </c>
      <c r="C72" s="8">
        <f>2*(C62-C66-(C67/2))/(C68+C67)</f>
        <v>0.5</v>
      </c>
      <c r="D72" s="8">
        <f t="shared" ref="D72:J72" si="58">2*(D62-D66-(D67/2))/(D68+D67)</f>
        <v>0.5</v>
      </c>
      <c r="E72" s="8">
        <f t="shared" si="58"/>
        <v>0.49999999999999994</v>
      </c>
      <c r="F72" s="8">
        <f t="shared" si="58"/>
        <v>0.50000000000000011</v>
      </c>
      <c r="G72" s="8">
        <f t="shared" si="58"/>
        <v>0.49999999999999994</v>
      </c>
      <c r="H72" s="8">
        <f t="shared" si="58"/>
        <v>0.50000000000000011</v>
      </c>
      <c r="I72" s="8">
        <f t="shared" si="58"/>
        <v>0.5</v>
      </c>
      <c r="J72" s="8">
        <f t="shared" si="58"/>
        <v>0.50000000000000011</v>
      </c>
      <c r="K72" s="8">
        <f t="shared" ref="K72:AN72" si="59">2*(K62-K66-(K67/2))/(K68+K67)</f>
        <v>0.49999999999999994</v>
      </c>
      <c r="L72" s="8">
        <f t="shared" si="59"/>
        <v>0.5</v>
      </c>
      <c r="M72" s="8">
        <f t="shared" si="59"/>
        <v>0.50000000000000011</v>
      </c>
      <c r="N72" s="8">
        <f t="shared" si="59"/>
        <v>0.5</v>
      </c>
      <c r="O72" s="8">
        <f t="shared" si="59"/>
        <v>0.50000000000000011</v>
      </c>
      <c r="P72" s="8">
        <f t="shared" si="59"/>
        <v>0.49999999999999994</v>
      </c>
      <c r="Q72" s="8">
        <f t="shared" si="59"/>
        <v>0.49999999999999994</v>
      </c>
      <c r="R72" s="8">
        <f t="shared" si="59"/>
        <v>0.49999999999999994</v>
      </c>
      <c r="S72" s="8">
        <f t="shared" si="59"/>
        <v>0.5</v>
      </c>
      <c r="T72" s="8">
        <f t="shared" si="59"/>
        <v>0.5</v>
      </c>
      <c r="U72" s="8">
        <f t="shared" si="59"/>
        <v>0.49999999999999994</v>
      </c>
      <c r="V72" s="8">
        <f t="shared" si="59"/>
        <v>0.49999999999999994</v>
      </c>
      <c r="W72" s="8">
        <f t="shared" si="59"/>
        <v>0.49999999999999994</v>
      </c>
      <c r="X72" s="8">
        <f t="shared" si="59"/>
        <v>0.49999999999999989</v>
      </c>
      <c r="Y72" s="8">
        <f t="shared" si="59"/>
        <v>0.49999999999999989</v>
      </c>
      <c r="Z72" s="8">
        <f t="shared" si="59"/>
        <v>0.49999999999999989</v>
      </c>
      <c r="AA72" s="8">
        <f t="shared" si="59"/>
        <v>0.5</v>
      </c>
      <c r="AB72" s="8">
        <f t="shared" si="59"/>
        <v>0.50000000000000011</v>
      </c>
      <c r="AC72" s="8">
        <f t="shared" si="59"/>
        <v>0.49999999999999989</v>
      </c>
      <c r="AD72" s="8">
        <f t="shared" si="59"/>
        <v>0.5</v>
      </c>
      <c r="AE72" s="8">
        <f t="shared" si="59"/>
        <v>0.50000000000000011</v>
      </c>
      <c r="AF72" s="8">
        <f t="shared" si="59"/>
        <v>0.5</v>
      </c>
      <c r="AG72" s="8">
        <f t="shared" si="59"/>
        <v>0.5</v>
      </c>
      <c r="AH72" s="8">
        <f t="shared" si="59"/>
        <v>0.5</v>
      </c>
      <c r="AI72" s="8">
        <f t="shared" si="59"/>
        <v>0.5</v>
      </c>
      <c r="AJ72" s="8">
        <f t="shared" si="59"/>
        <v>0.5</v>
      </c>
      <c r="AK72" s="8">
        <f t="shared" si="59"/>
        <v>0.50000000000000011</v>
      </c>
      <c r="AL72" s="8">
        <f t="shared" si="59"/>
        <v>0.50000000000000011</v>
      </c>
      <c r="AM72" s="8">
        <f t="shared" si="59"/>
        <v>0.50000000000000011</v>
      </c>
      <c r="AN72" s="8">
        <f t="shared" si="59"/>
        <v>0.5</v>
      </c>
      <c r="AO72" s="4"/>
    </row>
    <row r="74" spans="1:42">
      <c r="A74" t="s">
        <v>44</v>
      </c>
      <c r="B74" s="2">
        <f>B49</f>
        <v>97.7</v>
      </c>
      <c r="C74" s="2">
        <f>C49</f>
        <v>110.39162668114824</v>
      </c>
      <c r="D74" s="2">
        <f t="shared" ref="D74:J74" si="60">D49</f>
        <v>123.08325336229647</v>
      </c>
      <c r="E74" s="2">
        <f t="shared" si="60"/>
        <v>135.77488004344471</v>
      </c>
      <c r="F74" s="2">
        <f t="shared" si="60"/>
        <v>148.46650672459296</v>
      </c>
      <c r="G74" s="2">
        <f t="shared" si="60"/>
        <v>161.15813340574121</v>
      </c>
      <c r="H74" s="2">
        <f t="shared" si="60"/>
        <v>173.84976008688946</v>
      </c>
      <c r="I74" s="2">
        <f t="shared" si="60"/>
        <v>186.54138676803771</v>
      </c>
      <c r="J74" s="2">
        <f t="shared" si="60"/>
        <v>199.23301344918596</v>
      </c>
      <c r="K74" s="2">
        <f>J74+K56</f>
        <v>192.59191300087977</v>
      </c>
      <c r="L74" s="2">
        <f t="shared" ref="L74:AN74" si="61">K74+L56</f>
        <v>186.1721825675171</v>
      </c>
      <c r="M74" s="2">
        <f t="shared" si="61"/>
        <v>179.96644314859986</v>
      </c>
      <c r="N74" s="2">
        <f t="shared" si="61"/>
        <v>173.96756171031319</v>
      </c>
      <c r="O74" s="2">
        <f t="shared" si="61"/>
        <v>168.16864298663609</v>
      </c>
      <c r="P74" s="2">
        <f t="shared" si="61"/>
        <v>162.56302155374823</v>
      </c>
      <c r="Q74" s="2">
        <f t="shared" si="61"/>
        <v>157.14425416862329</v>
      </c>
      <c r="R74" s="2">
        <f t="shared" si="61"/>
        <v>151.90611236300251</v>
      </c>
      <c r="S74" s="2">
        <f t="shared" si="61"/>
        <v>146.84257528423575</v>
      </c>
      <c r="T74" s="2">
        <f t="shared" si="61"/>
        <v>141.94782277476122</v>
      </c>
      <c r="U74" s="2">
        <f t="shared" si="61"/>
        <v>147.21622868226919</v>
      </c>
      <c r="V74" s="2">
        <f t="shared" si="61"/>
        <v>162.30902105952688</v>
      </c>
      <c r="W74" s="2">
        <f t="shared" si="61"/>
        <v>196.89872035754266</v>
      </c>
      <c r="X74" s="2">
        <f t="shared" si="61"/>
        <v>234.16542967895791</v>
      </c>
      <c r="Y74" s="2">
        <f t="shared" si="61"/>
        <v>270.18991535632597</v>
      </c>
      <c r="Z74" s="2">
        <f t="shared" si="61"/>
        <v>305.01358484444842</v>
      </c>
      <c r="AA74" s="2">
        <f t="shared" si="61"/>
        <v>338.67646534963347</v>
      </c>
      <c r="AB74" s="2">
        <f t="shared" si="61"/>
        <v>371.21724983797901</v>
      </c>
      <c r="AC74" s="2">
        <f t="shared" si="61"/>
        <v>402.67334151004638</v>
      </c>
      <c r="AD74" s="2">
        <f t="shared" si="61"/>
        <v>433.08089679304481</v>
      </c>
      <c r="AE74" s="2">
        <f t="shared" si="61"/>
        <v>462.47486689994332</v>
      </c>
      <c r="AF74" s="2">
        <f t="shared" si="61"/>
        <v>490.88903800327853</v>
      </c>
      <c r="AG74" s="2">
        <f t="shared" si="61"/>
        <v>518.35607006983594</v>
      </c>
      <c r="AH74" s="2">
        <f t="shared" si="61"/>
        <v>544.90753440084143</v>
      </c>
      <c r="AI74" s="2">
        <f t="shared" si="61"/>
        <v>570.57394992081333</v>
      </c>
      <c r="AJ74" s="2">
        <f t="shared" si="61"/>
        <v>595.38481825678628</v>
      </c>
      <c r="AK74" s="2">
        <f t="shared" si="61"/>
        <v>619.36865764822676</v>
      </c>
      <c r="AL74" s="2">
        <f t="shared" si="61"/>
        <v>642.55303572661921</v>
      </c>
      <c r="AM74" s="2">
        <f t="shared" si="61"/>
        <v>664.96460120239863</v>
      </c>
      <c r="AN74" s="2">
        <f t="shared" si="61"/>
        <v>686.62911449565195</v>
      </c>
    </row>
    <row r="75" spans="1:42">
      <c r="A75" s="15" t="s">
        <v>69</v>
      </c>
      <c r="B75">
        <f>MIN(B74,B66)</f>
        <v>97.7</v>
      </c>
      <c r="C75" s="1">
        <f>MIN(C74,C66)</f>
        <v>110.39162668114824</v>
      </c>
      <c r="D75" s="1">
        <f t="shared" ref="D75:K75" si="62">MIN(D74,D66)</f>
        <v>123.08325336229647</v>
      </c>
      <c r="E75" s="1">
        <f t="shared" si="62"/>
        <v>135.77488004344471</v>
      </c>
      <c r="F75" s="1">
        <f t="shared" si="62"/>
        <v>148.46650672459296</v>
      </c>
      <c r="G75" s="1">
        <f t="shared" si="62"/>
        <v>161.15813340574121</v>
      </c>
      <c r="H75" s="1">
        <f t="shared" si="62"/>
        <v>173.84976008688946</v>
      </c>
      <c r="I75" s="1">
        <f t="shared" si="62"/>
        <v>186.54138676803771</v>
      </c>
      <c r="J75" s="1">
        <f t="shared" si="62"/>
        <v>199.23301344918596</v>
      </c>
      <c r="K75" s="1">
        <f t="shared" si="62"/>
        <v>192.59191300087977</v>
      </c>
      <c r="L75" s="1">
        <f t="shared" ref="L75" si="63">MIN(L74,L66)</f>
        <v>186.1721825675171</v>
      </c>
      <c r="M75" s="1">
        <f t="shared" ref="M75" si="64">MIN(M74,M66)</f>
        <v>179.96644314859986</v>
      </c>
      <c r="N75" s="1">
        <f t="shared" ref="N75" si="65">MIN(N74,N66)</f>
        <v>173.96756171031319</v>
      </c>
      <c r="O75" s="1">
        <f t="shared" ref="O75" si="66">MIN(O74,O66)</f>
        <v>168.16864298663609</v>
      </c>
      <c r="P75" s="1">
        <f t="shared" ref="P75" si="67">MIN(P74,P66)</f>
        <v>162.56302155374823</v>
      </c>
      <c r="Q75" s="1">
        <f t="shared" ref="Q75" si="68">MIN(Q74,Q66)</f>
        <v>157.14425416862329</v>
      </c>
      <c r="R75" s="1">
        <f t="shared" ref="R75" si="69">MIN(R74,R66)</f>
        <v>151.90611236300251</v>
      </c>
      <c r="S75" s="1">
        <f t="shared" ref="S75" si="70">MIN(S74,S66)</f>
        <v>146.84257528423575</v>
      </c>
      <c r="T75" s="1">
        <f t="shared" ref="T75" si="71">MIN(T74,T66)</f>
        <v>141.94782277476122</v>
      </c>
      <c r="U75" s="1">
        <f t="shared" ref="U75" si="72">MIN(U74,U66)</f>
        <v>147.21622868226919</v>
      </c>
      <c r="V75" s="1">
        <f t="shared" ref="V75" si="73">MIN(V74,V66)</f>
        <v>162.30902105952688</v>
      </c>
      <c r="W75" s="1">
        <f t="shared" ref="W75" si="74">MIN(W74,W66)</f>
        <v>196.89872035754266</v>
      </c>
      <c r="X75" s="1">
        <f t="shared" ref="X75" si="75">MIN(X74,X66)</f>
        <v>234.16542967895791</v>
      </c>
      <c r="Y75" s="1">
        <f t="shared" ref="Y75" si="76">MIN(Y74,Y66)</f>
        <v>265.0146666433298</v>
      </c>
      <c r="Z75" s="1">
        <f t="shared" ref="Z75" si="77">MIN(Z74,Z66)</f>
        <v>269.97473194377864</v>
      </c>
      <c r="AA75" s="1">
        <f t="shared" ref="AA75" si="78">MIN(AA74,AA66)</f>
        <v>275.02763077716486</v>
      </c>
      <c r="AB75" s="1">
        <f t="shared" ref="AB75" si="79">MIN(AB74,AB66)</f>
        <v>280.17510063368576</v>
      </c>
      <c r="AC75" s="1">
        <f t="shared" ref="AC75" si="80">MIN(AC74,AC66)</f>
        <v>285.41891152273826</v>
      </c>
      <c r="AD75" s="1">
        <f t="shared" ref="AD75" si="81">MIN(AD74,AD66)</f>
        <v>290.76086658155441</v>
      </c>
      <c r="AE75" s="1">
        <f t="shared" ref="AE75" si="82">MIN(AE74,AE66)</f>
        <v>296.2028026952284</v>
      </c>
      <c r="AF75" s="1">
        <f t="shared" ref="AF75" si="83">MIN(AF74,AF66)</f>
        <v>301.74659112834786</v>
      </c>
      <c r="AG75" s="1">
        <f t="shared" ref="AG75" si="84">MIN(AG74,AG66)</f>
        <v>307.39413816844717</v>
      </c>
      <c r="AH75" s="1">
        <f t="shared" ref="AH75" si="85">MIN(AH74,AH66)</f>
        <v>313.14738578150366</v>
      </c>
      <c r="AI75" s="1">
        <f t="shared" ref="AI75" si="86">MIN(AI74,AI66)</f>
        <v>319.00831227970207</v>
      </c>
      <c r="AJ75" s="1">
        <f t="shared" ref="AJ75" si="87">MIN(AJ74,AJ66)</f>
        <v>324.97893300169721</v>
      </c>
      <c r="AK75" s="1">
        <f t="shared" ref="AK75" si="88">MIN(AK74,AK66)</f>
        <v>331.06130100560853</v>
      </c>
      <c r="AL75" s="1">
        <f t="shared" ref="AL75" si="89">MIN(AL74,AL66)</f>
        <v>337.25750777498473</v>
      </c>
      <c r="AM75" s="1">
        <f t="shared" ref="AM75" si="90">MIN(AM74,AM66)</f>
        <v>343.56968393798149</v>
      </c>
      <c r="AN75" s="1">
        <f t="shared" ref="AN75" si="91">MIN(AN74,AN66)</f>
        <v>349.99999999999955</v>
      </c>
    </row>
    <row r="76" spans="1:42">
      <c r="A76" t="s">
        <v>70</v>
      </c>
      <c r="B76">
        <f>MIN(B67,B74-B75)</f>
        <v>0</v>
      </c>
      <c r="C76" s="1">
        <f>MIN(C67,C74-C75)</f>
        <v>0</v>
      </c>
      <c r="D76" s="1">
        <f t="shared" ref="D76:K76" si="92">MIN(D67,D74-D75)</f>
        <v>0</v>
      </c>
      <c r="E76" s="1">
        <f t="shared" si="92"/>
        <v>0</v>
      </c>
      <c r="F76" s="1">
        <f t="shared" si="92"/>
        <v>0</v>
      </c>
      <c r="G76" s="1">
        <f t="shared" si="92"/>
        <v>0</v>
      </c>
      <c r="H76" s="1">
        <f t="shared" si="92"/>
        <v>0</v>
      </c>
      <c r="I76" s="1">
        <f t="shared" si="92"/>
        <v>0</v>
      </c>
      <c r="J76" s="1">
        <f t="shared" si="92"/>
        <v>0</v>
      </c>
      <c r="K76" s="1">
        <f t="shared" si="92"/>
        <v>0</v>
      </c>
      <c r="L76" s="1">
        <f t="shared" ref="L76" si="93">MIN(L67,L74-L75)</f>
        <v>0</v>
      </c>
      <c r="M76" s="1">
        <f t="shared" ref="M76" si="94">MIN(M67,M74-M75)</f>
        <v>0</v>
      </c>
      <c r="N76" s="1">
        <f t="shared" ref="N76" si="95">MIN(N67,N74-N75)</f>
        <v>0</v>
      </c>
      <c r="O76" s="1">
        <f t="shared" ref="O76" si="96">MIN(O67,O74-O75)</f>
        <v>0</v>
      </c>
      <c r="P76" s="1">
        <f t="shared" ref="P76" si="97">MIN(P67,P74-P75)</f>
        <v>0</v>
      </c>
      <c r="Q76" s="1">
        <f t="shared" ref="Q76" si="98">MIN(Q67,Q74-Q75)</f>
        <v>0</v>
      </c>
      <c r="R76" s="1">
        <f t="shared" ref="R76" si="99">MIN(R67,R74-R75)</f>
        <v>0</v>
      </c>
      <c r="S76" s="1">
        <f t="shared" ref="S76" si="100">MIN(S67,S74-S75)</f>
        <v>0</v>
      </c>
      <c r="T76" s="1">
        <f t="shared" ref="T76" si="101">MIN(T67,T74-T75)</f>
        <v>0</v>
      </c>
      <c r="U76" s="1">
        <f t="shared" ref="U76" si="102">MIN(U67,U74-U75)</f>
        <v>0</v>
      </c>
      <c r="V76" s="1">
        <f t="shared" ref="V76" si="103">MIN(V67,V74-V75)</f>
        <v>0</v>
      </c>
      <c r="W76" s="1">
        <f t="shared" ref="W76" si="104">MIN(W67,W74-W75)</f>
        <v>0</v>
      </c>
      <c r="X76" s="1">
        <f t="shared" ref="X76" si="105">MIN(X67,X74-X75)</f>
        <v>0</v>
      </c>
      <c r="Y76" s="1">
        <f t="shared" ref="Y76" si="106">MIN(Y67,Y74-Y75)</f>
        <v>5.1752487129961651</v>
      </c>
      <c r="Z76" s="1">
        <f t="shared" ref="Z76" si="107">MIN(Z67,Z74-Z75)</f>
        <v>35.038852900669781</v>
      </c>
      <c r="AA76" s="1">
        <f t="shared" ref="AA76" si="108">MIN(AA67,AA74-AA75)</f>
        <v>63.648834572468616</v>
      </c>
      <c r="AB76" s="1">
        <f t="shared" ref="AB76" si="109">MIN(AB67,AB74-AB75)</f>
        <v>91.042149204293253</v>
      </c>
      <c r="AC76" s="1">
        <f t="shared" ref="AC76" si="110">MIN(AC67,AC74-AC75)</f>
        <v>117.25442998730813</v>
      </c>
      <c r="AD76" s="1">
        <f t="shared" ref="AD76" si="111">MIN(AD67,AD74-AD75)</f>
        <v>142.3200302114904</v>
      </c>
      <c r="AE76" s="1">
        <f t="shared" ref="AE76" si="112">MIN(AE67,AE74-AE75)</f>
        <v>166.27206420471492</v>
      </c>
      <c r="AF76" s="1">
        <f t="shared" ref="AF76" si="113">MIN(AF67,AF74-AF75)</f>
        <v>189.14244687493067</v>
      </c>
      <c r="AG76" s="1">
        <f t="shared" ref="AG76" si="114">MIN(AG67,AG74-AG75)</f>
        <v>210.96193190138877</v>
      </c>
      <c r="AH76" s="1">
        <f t="shared" ref="AH76" si="115">MIN(AH67,AH74-AH75)</f>
        <v>231.76014861933777</v>
      </c>
      <c r="AI76" s="1">
        <f t="shared" ref="AI76" si="116">MIN(AI67,AI74-AI75)</f>
        <v>251.56563764111127</v>
      </c>
      <c r="AJ76" s="1">
        <f t="shared" ref="AJ76" si="117">MIN(AJ67,AJ74-AJ75)</f>
        <v>270.40588525508906</v>
      </c>
      <c r="AK76" s="1">
        <f t="shared" ref="AK76" si="118">MIN(AK67,AK74-AK75)</f>
        <v>288.30735664261823</v>
      </c>
      <c r="AL76" s="1">
        <f t="shared" ref="AL76" si="119">MIN(AL67,AL74-AL75)</f>
        <v>305.29552795163448</v>
      </c>
      <c r="AM76" s="1">
        <f t="shared" ref="AM76" si="120">MIN(AM67,AM74-AM75)</f>
        <v>321.39491726441713</v>
      </c>
      <c r="AN76" s="1">
        <f t="shared" ref="AN76" si="121">MIN(AN67,AN74-AN75)</f>
        <v>336.6291144956524</v>
      </c>
    </row>
    <row r="77" spans="1:42">
      <c r="A77" t="s">
        <v>71</v>
      </c>
      <c r="B77">
        <f>MIN(B68,B74-B75-B76)</f>
        <v>0</v>
      </c>
      <c r="C77" s="1">
        <f>MIN(C68,C74-C75-C76)</f>
        <v>0</v>
      </c>
      <c r="D77" s="1">
        <f t="shared" ref="D77:K77" si="122">MIN(D68,D74-D75-D76)</f>
        <v>0</v>
      </c>
      <c r="E77" s="1">
        <f t="shared" si="122"/>
        <v>0</v>
      </c>
      <c r="F77" s="1">
        <f t="shared" si="122"/>
        <v>0</v>
      </c>
      <c r="G77" s="1">
        <f t="shared" si="122"/>
        <v>0</v>
      </c>
      <c r="H77" s="1">
        <f t="shared" si="122"/>
        <v>0</v>
      </c>
      <c r="I77" s="1">
        <f t="shared" si="122"/>
        <v>0</v>
      </c>
      <c r="J77" s="1">
        <f t="shared" si="122"/>
        <v>0</v>
      </c>
      <c r="K77" s="1">
        <f t="shared" si="122"/>
        <v>0</v>
      </c>
      <c r="L77" s="1">
        <f t="shared" ref="L77" si="123">MIN(L68,L74-L75-L76)</f>
        <v>0</v>
      </c>
      <c r="M77" s="1">
        <f t="shared" ref="M77" si="124">MIN(M68,M74-M75-M76)</f>
        <v>0</v>
      </c>
      <c r="N77" s="1">
        <f t="shared" ref="N77" si="125">MIN(N68,N74-N75-N76)</f>
        <v>0</v>
      </c>
      <c r="O77" s="1">
        <f t="shared" ref="O77" si="126">MIN(O68,O74-O75-O76)</f>
        <v>0</v>
      </c>
      <c r="P77" s="1">
        <f t="shared" ref="P77" si="127">MIN(P68,P74-P75-P76)</f>
        <v>0</v>
      </c>
      <c r="Q77" s="1">
        <f t="shared" ref="Q77" si="128">MIN(Q68,Q74-Q75-Q76)</f>
        <v>0</v>
      </c>
      <c r="R77" s="1">
        <f t="shared" ref="R77" si="129">MIN(R68,R74-R75-R76)</f>
        <v>0</v>
      </c>
      <c r="S77" s="1">
        <f t="shared" ref="S77" si="130">MIN(S68,S74-S75-S76)</f>
        <v>0</v>
      </c>
      <c r="T77" s="1">
        <f t="shared" ref="T77" si="131">MIN(T68,T74-T75-T76)</f>
        <v>0</v>
      </c>
      <c r="U77" s="1">
        <f t="shared" ref="U77" si="132">MIN(U68,U74-U75-U76)</f>
        <v>0</v>
      </c>
      <c r="V77" s="1">
        <f t="shared" ref="V77" si="133">MIN(V68,V74-V75-V76)</f>
        <v>0</v>
      </c>
      <c r="W77" s="1">
        <f t="shared" ref="W77" si="134">MIN(W68,W74-W75-W76)</f>
        <v>0</v>
      </c>
      <c r="X77" s="1">
        <f t="shared" ref="X77" si="135">MIN(X68,X74-X75-X76)</f>
        <v>0</v>
      </c>
      <c r="Y77" s="1">
        <f t="shared" ref="Y77" si="136">MIN(Y68,Y74-Y75-Y76)</f>
        <v>0</v>
      </c>
      <c r="Z77" s="1">
        <f t="shared" ref="Z77" si="137">MIN(Z68,Z74-Z75-Z76)</f>
        <v>0</v>
      </c>
      <c r="AA77" s="1">
        <f t="shared" ref="AA77" si="138">MIN(AA68,AA74-AA75-AA76)</f>
        <v>0</v>
      </c>
      <c r="AB77" s="1">
        <f t="shared" ref="AB77" si="139">MIN(AB68,AB74-AB75-AB76)</f>
        <v>0</v>
      </c>
      <c r="AC77" s="1">
        <f t="shared" ref="AC77" si="140">MIN(AC68,AC74-AC75-AC76)</f>
        <v>0</v>
      </c>
      <c r="AD77" s="1">
        <f t="shared" ref="AD77" si="141">MIN(AD68,AD74-AD75-AD76)</f>
        <v>0</v>
      </c>
      <c r="AE77" s="1">
        <f t="shared" ref="AE77" si="142">MIN(AE68,AE74-AE75-AE76)</f>
        <v>0</v>
      </c>
      <c r="AF77" s="1">
        <f t="shared" ref="AF77" si="143">MIN(AF68,AF74-AF75-AF76)</f>
        <v>0</v>
      </c>
      <c r="AG77" s="1">
        <f t="shared" ref="AG77" si="144">MIN(AG68,AG74-AG75-AG76)</f>
        <v>0</v>
      </c>
      <c r="AH77" s="1">
        <f t="shared" ref="AH77" si="145">MIN(AH68,AH74-AH75-AH76)</f>
        <v>0</v>
      </c>
      <c r="AI77" s="1">
        <f t="shared" ref="AI77" si="146">MIN(AI68,AI74-AI75-AI76)</f>
        <v>0</v>
      </c>
      <c r="AJ77" s="1">
        <f t="shared" ref="AJ77" si="147">MIN(AJ68,AJ74-AJ75-AJ76)</f>
        <v>0</v>
      </c>
      <c r="AK77" s="1">
        <f t="shared" ref="AK77" si="148">MIN(AK68,AK74-AK75-AK76)</f>
        <v>0</v>
      </c>
      <c r="AL77" s="1">
        <f t="shared" ref="AL77" si="149">MIN(AL68,AL74-AL75-AL76)</f>
        <v>0</v>
      </c>
      <c r="AM77" s="1">
        <f t="shared" ref="AM77" si="150">MIN(AM68,AM74-AM75-AM76)</f>
        <v>0</v>
      </c>
      <c r="AN77" s="1">
        <f t="shared" ref="AN77" si="151">MIN(AN68,AN74-AN75-AN76)</f>
        <v>0</v>
      </c>
      <c r="AO77" s="8"/>
      <c r="AP77" s="19"/>
    </row>
    <row r="78" spans="1:42">
      <c r="A78" t="s">
        <v>72</v>
      </c>
      <c r="B78">
        <f>B74-SUM(B75:B77)</f>
        <v>0</v>
      </c>
      <c r="C78" s="1">
        <f>C74-SUM(C75:C77)</f>
        <v>0</v>
      </c>
      <c r="D78" s="1">
        <f t="shared" ref="D78:K78" si="152">D74-SUM(D75:D77)</f>
        <v>0</v>
      </c>
      <c r="E78" s="1">
        <f t="shared" si="152"/>
        <v>0</v>
      </c>
      <c r="F78" s="1">
        <f t="shared" si="152"/>
        <v>0</v>
      </c>
      <c r="G78" s="1">
        <f t="shared" si="152"/>
        <v>0</v>
      </c>
      <c r="H78" s="1">
        <f t="shared" si="152"/>
        <v>0</v>
      </c>
      <c r="I78" s="1">
        <f t="shared" si="152"/>
        <v>0</v>
      </c>
      <c r="J78" s="1">
        <f t="shared" si="152"/>
        <v>0</v>
      </c>
      <c r="K78" s="1">
        <f t="shared" si="152"/>
        <v>0</v>
      </c>
      <c r="L78" s="1">
        <f t="shared" ref="L78" si="153">L74-SUM(L75:L77)</f>
        <v>0</v>
      </c>
      <c r="M78" s="1">
        <f t="shared" ref="M78" si="154">M74-SUM(M75:M77)</f>
        <v>0</v>
      </c>
      <c r="N78" s="1">
        <f t="shared" ref="N78" si="155">N74-SUM(N75:N77)</f>
        <v>0</v>
      </c>
      <c r="O78" s="1">
        <f t="shared" ref="O78" si="156">O74-SUM(O75:O77)</f>
        <v>0</v>
      </c>
      <c r="P78" s="1">
        <f t="shared" ref="P78" si="157">P74-SUM(P75:P77)</f>
        <v>0</v>
      </c>
      <c r="Q78" s="1">
        <f t="shared" ref="Q78" si="158">Q74-SUM(Q75:Q77)</f>
        <v>0</v>
      </c>
      <c r="R78" s="1">
        <f t="shared" ref="R78" si="159">R74-SUM(R75:R77)</f>
        <v>0</v>
      </c>
      <c r="S78" s="1">
        <f t="shared" ref="S78" si="160">S74-SUM(S75:S77)</f>
        <v>0</v>
      </c>
      <c r="T78" s="1">
        <f t="shared" ref="T78" si="161">T74-SUM(T75:T77)</f>
        <v>0</v>
      </c>
      <c r="U78" s="1">
        <f t="shared" ref="U78" si="162">U74-SUM(U75:U77)</f>
        <v>0</v>
      </c>
      <c r="V78" s="1">
        <f t="shared" ref="V78" si="163">V74-SUM(V75:V77)</f>
        <v>0</v>
      </c>
      <c r="W78" s="1">
        <f t="shared" ref="W78" si="164">W74-SUM(W75:W77)</f>
        <v>0</v>
      </c>
      <c r="X78" s="1">
        <f t="shared" ref="X78" si="165">X74-SUM(X75:X77)</f>
        <v>0</v>
      </c>
      <c r="Y78" s="1">
        <f t="shared" ref="Y78" si="166">Y74-SUM(Y75:Y77)</f>
        <v>0</v>
      </c>
      <c r="Z78" s="1">
        <f t="shared" ref="Z78" si="167">Z74-SUM(Z75:Z77)</f>
        <v>0</v>
      </c>
      <c r="AA78" s="1">
        <f t="shared" ref="AA78" si="168">AA74-SUM(AA75:AA77)</f>
        <v>0</v>
      </c>
      <c r="AB78" s="1">
        <f t="shared" ref="AB78" si="169">AB74-SUM(AB75:AB77)</f>
        <v>0</v>
      </c>
      <c r="AC78" s="1">
        <f t="shared" ref="AC78" si="170">AC74-SUM(AC75:AC77)</f>
        <v>0</v>
      </c>
      <c r="AD78" s="1">
        <f t="shared" ref="AD78" si="171">AD74-SUM(AD75:AD77)</f>
        <v>0</v>
      </c>
      <c r="AE78" s="1">
        <f t="shared" ref="AE78" si="172">AE74-SUM(AE75:AE77)</f>
        <v>0</v>
      </c>
      <c r="AF78" s="1">
        <f t="shared" ref="AF78" si="173">AF74-SUM(AF75:AF77)</f>
        <v>0</v>
      </c>
      <c r="AG78" s="1">
        <f t="shared" ref="AG78" si="174">AG74-SUM(AG75:AG77)</f>
        <v>0</v>
      </c>
      <c r="AH78" s="1">
        <f t="shared" ref="AH78" si="175">AH74-SUM(AH75:AH77)</f>
        <v>0</v>
      </c>
      <c r="AI78" s="1">
        <f t="shared" ref="AI78" si="176">AI74-SUM(AI75:AI77)</f>
        <v>0</v>
      </c>
      <c r="AJ78" s="1">
        <f t="shared" ref="AJ78" si="177">AJ74-SUM(AJ75:AJ77)</f>
        <v>0</v>
      </c>
      <c r="AK78" s="1">
        <f t="shared" ref="AK78" si="178">AK74-SUM(AK75:AK77)</f>
        <v>0</v>
      </c>
      <c r="AL78" s="1">
        <f t="shared" ref="AL78" si="179">AL74-SUM(AL75:AL77)</f>
        <v>0</v>
      </c>
      <c r="AM78" s="1">
        <f t="shared" ref="AM78" si="180">AM74-SUM(AM75:AM77)</f>
        <v>0</v>
      </c>
      <c r="AN78" s="1">
        <f t="shared" ref="AN78" si="181">AN74-SUM(AN75:AN77)</f>
        <v>0</v>
      </c>
      <c r="AP78" s="19"/>
    </row>
    <row r="79" spans="1:42">
      <c r="AP79" s="19"/>
    </row>
    <row r="80" spans="1:42">
      <c r="A80" s="4" t="s">
        <v>73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1</v>
      </c>
      <c r="AG80" s="4">
        <v>1</v>
      </c>
      <c r="AH80" s="4">
        <v>1</v>
      </c>
      <c r="AI80" s="4">
        <v>1</v>
      </c>
      <c r="AJ80" s="4">
        <v>1</v>
      </c>
      <c r="AK80" s="4">
        <v>1</v>
      </c>
      <c r="AL80" s="4">
        <v>1</v>
      </c>
      <c r="AM80" s="4">
        <v>1</v>
      </c>
      <c r="AN80" s="4">
        <v>1</v>
      </c>
    </row>
    <row r="81" spans="1:41">
      <c r="A81" t="s">
        <v>74</v>
      </c>
      <c r="B81" s="8">
        <f t="shared" ref="B81:AM81" si="182">AVERAGE(B80,1-((B76/B67)*(1-B72)))</f>
        <v>1</v>
      </c>
      <c r="C81" s="8">
        <f t="shared" si="182"/>
        <v>1</v>
      </c>
      <c r="D81" s="8">
        <f t="shared" si="182"/>
        <v>1</v>
      </c>
      <c r="E81" s="8">
        <f t="shared" si="182"/>
        <v>1</v>
      </c>
      <c r="F81" s="8">
        <f t="shared" si="182"/>
        <v>1</v>
      </c>
      <c r="G81" s="8">
        <f t="shared" si="182"/>
        <v>1</v>
      </c>
      <c r="H81" s="8">
        <f t="shared" si="182"/>
        <v>1</v>
      </c>
      <c r="I81" s="8">
        <f t="shared" si="182"/>
        <v>1</v>
      </c>
      <c r="J81" s="8">
        <f t="shared" si="182"/>
        <v>1</v>
      </c>
      <c r="K81" s="8">
        <f t="shared" si="182"/>
        <v>1</v>
      </c>
      <c r="L81" s="8">
        <f t="shared" si="182"/>
        <v>1</v>
      </c>
      <c r="M81" s="8">
        <f t="shared" si="182"/>
        <v>1</v>
      </c>
      <c r="N81" s="8">
        <f t="shared" si="182"/>
        <v>1</v>
      </c>
      <c r="O81" s="8">
        <f t="shared" si="182"/>
        <v>1</v>
      </c>
      <c r="P81" s="8">
        <f t="shared" si="182"/>
        <v>1</v>
      </c>
      <c r="Q81" s="8">
        <f t="shared" si="182"/>
        <v>1</v>
      </c>
      <c r="R81" s="8">
        <f t="shared" si="182"/>
        <v>1</v>
      </c>
      <c r="S81" s="8">
        <f t="shared" si="182"/>
        <v>1</v>
      </c>
      <c r="T81" s="8">
        <f t="shared" si="182"/>
        <v>1</v>
      </c>
      <c r="U81" s="8">
        <f t="shared" si="182"/>
        <v>1</v>
      </c>
      <c r="V81" s="8">
        <f t="shared" si="182"/>
        <v>1</v>
      </c>
      <c r="W81" s="8">
        <f t="shared" si="182"/>
        <v>1</v>
      </c>
      <c r="X81" s="8">
        <f t="shared" si="182"/>
        <v>1</v>
      </c>
      <c r="Y81" s="8">
        <f t="shared" si="182"/>
        <v>0.99511796009392062</v>
      </c>
      <c r="Z81" s="8">
        <f t="shared" si="182"/>
        <v>0.96755358117369439</v>
      </c>
      <c r="AA81" s="8">
        <f t="shared" si="182"/>
        <v>0.94214323630628338</v>
      </c>
      <c r="AB81" s="8">
        <f t="shared" si="182"/>
        <v>0.91876316899826327</v>
      </c>
      <c r="AC81" s="8">
        <f t="shared" si="182"/>
        <v>0.89729619757697199</v>
      </c>
      <c r="AD81" s="8">
        <f t="shared" si="182"/>
        <v>0.87763137463722996</v>
      </c>
      <c r="AE81" s="8">
        <f t="shared" si="182"/>
        <v>0.85966366397299332</v>
      </c>
      <c r="AF81" s="8">
        <f t="shared" si="182"/>
        <v>0.8432936340990187</v>
      </c>
      <c r="AG81" s="8">
        <f t="shared" si="182"/>
        <v>0.82842716751336931</v>
      </c>
      <c r="AH81" s="8">
        <f t="shared" si="182"/>
        <v>0.81497518489500753</v>
      </c>
      <c r="AI81" s="8">
        <f t="shared" si="182"/>
        <v>0.80285338347191559</v>
      </c>
      <c r="AJ81" s="8">
        <f t="shared" si="182"/>
        <v>0.79198198883427562</v>
      </c>
      <c r="AK81" s="8">
        <f t="shared" si="182"/>
        <v>0.78228551950433656</v>
      </c>
      <c r="AL81" s="8">
        <f t="shared" si="182"/>
        <v>0.77369256360978855</v>
      </c>
      <c r="AM81" s="8">
        <f t="shared" si="182"/>
        <v>0.76613556704086794</v>
      </c>
      <c r="AN81" s="8">
        <f>AVERAGE(AN80,1-((AN76/AN67)*(1-AN72)))</f>
        <v>0.75955063250310517</v>
      </c>
    </row>
    <row r="82" spans="1:41">
      <c r="A82" t="s">
        <v>75</v>
      </c>
      <c r="B82" s="8">
        <f t="shared" ref="B82:AM82" si="183">AVERAGE(B72,B72-((B77/B68)*B72))</f>
        <v>0.5</v>
      </c>
      <c r="C82" s="8">
        <f t="shared" si="183"/>
        <v>0.5</v>
      </c>
      <c r="D82" s="8">
        <f t="shared" si="183"/>
        <v>0.5</v>
      </c>
      <c r="E82" s="8">
        <f t="shared" si="183"/>
        <v>0.49999999999999994</v>
      </c>
      <c r="F82" s="8">
        <f t="shared" si="183"/>
        <v>0.50000000000000011</v>
      </c>
      <c r="G82" s="8">
        <f t="shared" si="183"/>
        <v>0.49999999999999994</v>
      </c>
      <c r="H82" s="8">
        <f t="shared" si="183"/>
        <v>0.50000000000000011</v>
      </c>
      <c r="I82" s="8">
        <f t="shared" si="183"/>
        <v>0.5</v>
      </c>
      <c r="J82" s="8">
        <f t="shared" si="183"/>
        <v>0.50000000000000011</v>
      </c>
      <c r="K82" s="8">
        <f t="shared" si="183"/>
        <v>0.49999999999999994</v>
      </c>
      <c r="L82" s="8">
        <f t="shared" si="183"/>
        <v>0.5</v>
      </c>
      <c r="M82" s="8">
        <f t="shared" si="183"/>
        <v>0.50000000000000011</v>
      </c>
      <c r="N82" s="8">
        <f t="shared" si="183"/>
        <v>0.5</v>
      </c>
      <c r="O82" s="8">
        <f t="shared" si="183"/>
        <v>0.50000000000000011</v>
      </c>
      <c r="P82" s="8">
        <f t="shared" si="183"/>
        <v>0.49999999999999994</v>
      </c>
      <c r="Q82" s="8">
        <f t="shared" si="183"/>
        <v>0.49999999999999994</v>
      </c>
      <c r="R82" s="8">
        <f t="shared" si="183"/>
        <v>0.49999999999999994</v>
      </c>
      <c r="S82" s="8">
        <f t="shared" si="183"/>
        <v>0.5</v>
      </c>
      <c r="T82" s="8">
        <f t="shared" si="183"/>
        <v>0.5</v>
      </c>
      <c r="U82" s="8">
        <f t="shared" si="183"/>
        <v>0.49999999999999994</v>
      </c>
      <c r="V82" s="8">
        <f t="shared" si="183"/>
        <v>0.49999999999999994</v>
      </c>
      <c r="W82" s="8">
        <f t="shared" si="183"/>
        <v>0.49999999999999994</v>
      </c>
      <c r="X82" s="8">
        <f t="shared" si="183"/>
        <v>0.49999999999999989</v>
      </c>
      <c r="Y82" s="8">
        <f t="shared" si="183"/>
        <v>0.49999999999999989</v>
      </c>
      <c r="Z82" s="8">
        <f t="shared" si="183"/>
        <v>0.49999999999999989</v>
      </c>
      <c r="AA82" s="8">
        <f t="shared" si="183"/>
        <v>0.5</v>
      </c>
      <c r="AB82" s="8">
        <f t="shared" si="183"/>
        <v>0.50000000000000011</v>
      </c>
      <c r="AC82" s="8">
        <f t="shared" si="183"/>
        <v>0.49999999999999989</v>
      </c>
      <c r="AD82" s="8">
        <f t="shared" si="183"/>
        <v>0.5</v>
      </c>
      <c r="AE82" s="8">
        <f t="shared" si="183"/>
        <v>0.50000000000000011</v>
      </c>
      <c r="AF82" s="8">
        <f t="shared" si="183"/>
        <v>0.5</v>
      </c>
      <c r="AG82" s="8">
        <f t="shared" si="183"/>
        <v>0.5</v>
      </c>
      <c r="AH82" s="8">
        <f t="shared" si="183"/>
        <v>0.5</v>
      </c>
      <c r="AI82" s="8">
        <f t="shared" si="183"/>
        <v>0.5</v>
      </c>
      <c r="AJ82" s="8">
        <f t="shared" si="183"/>
        <v>0.5</v>
      </c>
      <c r="AK82" s="8">
        <f t="shared" si="183"/>
        <v>0.50000000000000011</v>
      </c>
      <c r="AL82" s="8">
        <f t="shared" si="183"/>
        <v>0.50000000000000011</v>
      </c>
      <c r="AM82" s="8">
        <f t="shared" si="183"/>
        <v>0.50000000000000011</v>
      </c>
      <c r="AN82" s="8">
        <f>AVERAGE(AN72,AN72-((AN77/AN68)*AN72))</f>
        <v>0.5</v>
      </c>
      <c r="AO82" s="8"/>
    </row>
    <row r="83" spans="1:41">
      <c r="A83" t="s">
        <v>76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</row>
    <row r="85" spans="1:41">
      <c r="A85" t="s">
        <v>78</v>
      </c>
      <c r="B85" s="8">
        <f>SUMPRODUCT(B75:B78,B80:B83)/B74</f>
        <v>1</v>
      </c>
      <c r="C85" s="8">
        <f>SUMPRODUCT(C75:C78,C80:C83)/C74</f>
        <v>1</v>
      </c>
      <c r="D85" s="8">
        <f t="shared" ref="D85:J85" si="184">SUMPRODUCT(D75:D78,D80:D83)/D74</f>
        <v>1</v>
      </c>
      <c r="E85" s="8">
        <f t="shared" si="184"/>
        <v>1</v>
      </c>
      <c r="F85" s="8">
        <f t="shared" si="184"/>
        <v>1</v>
      </c>
      <c r="G85" s="8">
        <f t="shared" si="184"/>
        <v>1</v>
      </c>
      <c r="H85" s="8">
        <f t="shared" si="184"/>
        <v>1</v>
      </c>
      <c r="I85" s="8">
        <f t="shared" si="184"/>
        <v>1</v>
      </c>
      <c r="J85" s="8">
        <f t="shared" si="184"/>
        <v>1</v>
      </c>
      <c r="K85" s="8">
        <f t="shared" ref="K85:AN85" si="185">SUMPRODUCT(K75:K78,K80:K83)/K74</f>
        <v>1</v>
      </c>
      <c r="L85" s="8">
        <f t="shared" si="185"/>
        <v>1</v>
      </c>
      <c r="M85" s="8">
        <f t="shared" si="185"/>
        <v>1</v>
      </c>
      <c r="N85" s="8">
        <f t="shared" si="185"/>
        <v>1</v>
      </c>
      <c r="O85" s="8">
        <f t="shared" si="185"/>
        <v>1</v>
      </c>
      <c r="P85" s="8">
        <f t="shared" si="185"/>
        <v>1</v>
      </c>
      <c r="Q85" s="8">
        <f t="shared" si="185"/>
        <v>1</v>
      </c>
      <c r="R85" s="8">
        <f t="shared" si="185"/>
        <v>1</v>
      </c>
      <c r="S85" s="8">
        <f t="shared" si="185"/>
        <v>1</v>
      </c>
      <c r="T85" s="8">
        <f t="shared" si="185"/>
        <v>1</v>
      </c>
      <c r="U85" s="8">
        <f t="shared" si="185"/>
        <v>1</v>
      </c>
      <c r="V85" s="8">
        <f t="shared" si="185"/>
        <v>1</v>
      </c>
      <c r="W85" s="8">
        <f t="shared" si="185"/>
        <v>1</v>
      </c>
      <c r="X85" s="8">
        <f t="shared" si="185"/>
        <v>1</v>
      </c>
      <c r="Y85" s="8">
        <f t="shared" si="185"/>
        <v>0.99990648884616051</v>
      </c>
      <c r="Z85" s="8">
        <f t="shared" si="185"/>
        <v>0.99627267324178947</v>
      </c>
      <c r="AA85" s="8">
        <f t="shared" si="185"/>
        <v>0.98912674496753672</v>
      </c>
      <c r="AB85" s="8">
        <f t="shared" si="185"/>
        <v>0.98007642238561887</v>
      </c>
      <c r="AC85" s="8">
        <f t="shared" si="185"/>
        <v>0.97009368495693971</v>
      </c>
      <c r="AD85" s="8">
        <f t="shared" si="185"/>
        <v>0.95978694376147855</v>
      </c>
      <c r="AE85" s="8">
        <f t="shared" si="185"/>
        <v>0.94954533977046318</v>
      </c>
      <c r="AF85" s="8">
        <f t="shared" si="185"/>
        <v>0.93962011128227352</v>
      </c>
      <c r="AG85" s="8">
        <f t="shared" si="185"/>
        <v>0.93017283235769477</v>
      </c>
      <c r="AH85" s="8">
        <f t="shared" si="185"/>
        <v>0.92130521980366964</v>
      </c>
      <c r="AI85" s="8">
        <f t="shared" si="185"/>
        <v>0.91307820081418334</v>
      </c>
      <c r="AJ85" s="8">
        <f t="shared" si="185"/>
        <v>0.90552447302408257</v>
      </c>
      <c r="AK85" s="8">
        <f t="shared" si="185"/>
        <v>0.89865698627234158</v>
      </c>
      <c r="AL85" s="8">
        <f t="shared" si="185"/>
        <v>0.89247479284881026</v>
      </c>
      <c r="AM85" s="8">
        <f t="shared" si="185"/>
        <v>0.88696715592667708</v>
      </c>
      <c r="AN85" s="8">
        <f t="shared" si="185"/>
        <v>0.88211647896554202</v>
      </c>
    </row>
    <row r="86" spans="1:41">
      <c r="A86" t="s">
        <v>79</v>
      </c>
      <c r="B86" s="11">
        <f>B85*B74</f>
        <v>97.7</v>
      </c>
      <c r="C86" s="11">
        <f>C85*C74</f>
        <v>110.39162668114824</v>
      </c>
      <c r="D86" s="11">
        <f t="shared" ref="D86:K86" si="186">D85*D74</f>
        <v>123.08325336229647</v>
      </c>
      <c r="E86" s="11">
        <f t="shared" si="186"/>
        <v>135.77488004344471</v>
      </c>
      <c r="F86" s="11">
        <f t="shared" si="186"/>
        <v>148.46650672459296</v>
      </c>
      <c r="G86" s="11">
        <f t="shared" si="186"/>
        <v>161.15813340574121</v>
      </c>
      <c r="H86" s="11">
        <f t="shared" si="186"/>
        <v>173.84976008688946</v>
      </c>
      <c r="I86" s="11">
        <f t="shared" si="186"/>
        <v>186.54138676803771</v>
      </c>
      <c r="J86" s="11">
        <f t="shared" si="186"/>
        <v>199.23301344918596</v>
      </c>
      <c r="K86" s="11">
        <f t="shared" si="186"/>
        <v>192.59191300087977</v>
      </c>
      <c r="L86" s="11">
        <f t="shared" ref="L86" si="187">L85*L74</f>
        <v>186.1721825675171</v>
      </c>
      <c r="M86" s="11">
        <f t="shared" ref="M86" si="188">M85*M74</f>
        <v>179.96644314859986</v>
      </c>
      <c r="N86" s="11">
        <f t="shared" ref="N86" si="189">N85*N74</f>
        <v>173.96756171031319</v>
      </c>
      <c r="O86" s="11">
        <f t="shared" ref="O86" si="190">O85*O74</f>
        <v>168.16864298663609</v>
      </c>
      <c r="P86" s="11">
        <f t="shared" ref="P86" si="191">P85*P74</f>
        <v>162.56302155374823</v>
      </c>
      <c r="Q86" s="11">
        <f t="shared" ref="Q86" si="192">Q85*Q74</f>
        <v>157.14425416862329</v>
      </c>
      <c r="R86" s="11">
        <f t="shared" ref="R86" si="193">R85*R74</f>
        <v>151.90611236300251</v>
      </c>
      <c r="S86" s="11">
        <f t="shared" ref="S86" si="194">S85*S74</f>
        <v>146.84257528423575</v>
      </c>
      <c r="T86" s="11">
        <f t="shared" ref="T86" si="195">T85*T74</f>
        <v>141.94782277476122</v>
      </c>
      <c r="U86" s="11">
        <f t="shared" ref="U86" si="196">U85*U74</f>
        <v>147.21622868226919</v>
      </c>
      <c r="V86" s="11">
        <f t="shared" ref="V86" si="197">V85*V74</f>
        <v>162.30902105952688</v>
      </c>
      <c r="W86" s="11">
        <f t="shared" ref="W86" si="198">W85*W74</f>
        <v>196.89872035754266</v>
      </c>
      <c r="X86" s="11">
        <f t="shared" ref="X86" si="199">X85*X74</f>
        <v>234.16542967895791</v>
      </c>
      <c r="Y86" s="11">
        <f t="shared" ref="Y86" si="200">Y85*Y74</f>
        <v>270.16464958558521</v>
      </c>
      <c r="Z86" s="11">
        <f t="shared" ref="Z86" si="201">Z85*Z74</f>
        <v>303.87669954803999</v>
      </c>
      <c r="AA86" s="11">
        <f t="shared" ref="AA86" si="202">AA85*AA74</f>
        <v>334.99394976839369</v>
      </c>
      <c r="AB86" s="11">
        <f t="shared" ref="AB86" si="203">AB85*AB74</f>
        <v>363.82127414903493</v>
      </c>
      <c r="AC86" s="11">
        <f t="shared" ref="AC86" si="204">AC85*AC74</f>
        <v>390.63086569940515</v>
      </c>
      <c r="AD86" s="11">
        <f t="shared" ref="AD86" si="205">AD85*AD74</f>
        <v>415.6653903344768</v>
      </c>
      <c r="AE86" s="11">
        <f t="shared" ref="AE86" si="206">AE85*AE74</f>
        <v>439.14085462580641</v>
      </c>
      <c r="AF86" s="11">
        <f t="shared" ref="AF86" si="207">AF85*AF74</f>
        <v>461.24921251588876</v>
      </c>
      <c r="AG86" s="11">
        <f t="shared" ref="AG86" si="208">AG85*AG74</f>
        <v>482.16073386666301</v>
      </c>
      <c r="AH86" s="11">
        <f t="shared" ref="AH86" si="209">AH85*AH74</f>
        <v>502.02615575384289</v>
      </c>
      <c r="AI86" s="11">
        <f t="shared" ref="AI86" si="210">AI85*AI74</f>
        <v>520.97863562513817</v>
      </c>
      <c r="AJ86" s="11">
        <f t="shared" ref="AJ86" si="211">AJ85*AJ74</f>
        <v>539.13552379851558</v>
      </c>
      <c r="AK86" s="11">
        <f t="shared" ref="AK86" si="212">AK85*AK74</f>
        <v>556.59997127370116</v>
      </c>
      <c r="AL86" s="11">
        <f t="shared" ref="AL86" si="213">AL85*AL74</f>
        <v>573.46238745448863</v>
      </c>
      <c r="AM86" s="11">
        <f t="shared" ref="AM86" si="214">AM85*AM74</f>
        <v>589.80176112040851</v>
      </c>
      <c r="AN86" s="11">
        <f t="shared" ref="AN86" si="215">AN85*AN74</f>
        <v>605.68685683413253</v>
      </c>
    </row>
    <row r="88" spans="1:41">
      <c r="A88" t="s">
        <v>80</v>
      </c>
      <c r="B88" s="1">
        <f>MAX(B64-B74,0)</f>
        <v>421.3</v>
      </c>
      <c r="C88" s="1">
        <f>MAX(C64-C74,0)</f>
        <v>418.32207680378957</v>
      </c>
      <c r="D88" s="1">
        <f t="shared" ref="D88:J88" si="216">MAX(D64-D74,0)</f>
        <v>415.52595714398245</v>
      </c>
      <c r="E88" s="1">
        <f t="shared" si="216"/>
        <v>412.91504369041513</v>
      </c>
      <c r="F88" s="1">
        <f t="shared" si="216"/>
        <v>410.49280279794482</v>
      </c>
      <c r="G88" s="1">
        <f t="shared" si="216"/>
        <v>408.26276569839115</v>
      </c>
      <c r="H88" s="1">
        <f t="shared" si="216"/>
        <v>406.22852971478471</v>
      </c>
      <c r="I88" s="1">
        <f t="shared" si="216"/>
        <v>404.39375949834425</v>
      </c>
      <c r="J88" s="1">
        <f t="shared" si="216"/>
        <v>402.76218828860249</v>
      </c>
      <c r="K88" s="1">
        <f t="shared" ref="K88:AN88" si="217">MAX(K64-K74,0)</f>
        <v>420.67034632657385</v>
      </c>
      <c r="L88" s="1">
        <f t="shared" si="217"/>
        <v>438.56801075918497</v>
      </c>
      <c r="M88" s="1">
        <f t="shared" si="217"/>
        <v>456.46650739023767</v>
      </c>
      <c r="N88" s="1">
        <f t="shared" si="217"/>
        <v>474.37698992597797</v>
      </c>
      <c r="O88" s="1">
        <f t="shared" si="217"/>
        <v>492.31044955653351</v>
      </c>
      <c r="P88" s="1">
        <f t="shared" si="217"/>
        <v>510.27772428993234</v>
      </c>
      <c r="Q88" s="1">
        <f t="shared" si="217"/>
        <v>528.28950804829412</v>
      </c>
      <c r="R88" s="1">
        <f t="shared" si="217"/>
        <v>546.35635953549593</v>
      </c>
      <c r="S88" s="1">
        <f t="shared" si="217"/>
        <v>564.48871088532576</v>
      </c>
      <c r="T88" s="1">
        <f t="shared" si="217"/>
        <v>582.69687609886694</v>
      </c>
      <c r="U88" s="1">
        <f t="shared" si="217"/>
        <v>590.99105927958738</v>
      </c>
      <c r="V88" s="1">
        <f t="shared" si="217"/>
        <v>589.7146960076891</v>
      </c>
      <c r="W88" s="1">
        <f t="shared" si="217"/>
        <v>569.20001675058234</v>
      </c>
      <c r="X88" s="1">
        <f t="shared" si="217"/>
        <v>546.27175824314327</v>
      </c>
      <c r="Y88" s="1">
        <f t="shared" si="217"/>
        <v>524.8540845736635</v>
      </c>
      <c r="Z88" s="1">
        <f t="shared" si="217"/>
        <v>504.91061098688755</v>
      </c>
      <c r="AA88" s="1">
        <f t="shared" si="217"/>
        <v>486.4064269818611</v>
      </c>
      <c r="AB88" s="1">
        <f t="shared" si="217"/>
        <v>469.30805206307821</v>
      </c>
      <c r="AC88" s="1">
        <f t="shared" si="217"/>
        <v>453.58339305816844</v>
      </c>
      <c r="AD88" s="1">
        <f t="shared" si="217"/>
        <v>439.20170295161842</v>
      </c>
      <c r="AE88" s="1">
        <f t="shared" si="217"/>
        <v>426.13354118574182</v>
      </c>
      <c r="AF88" s="1">
        <f t="shared" si="217"/>
        <v>414.35073538176505</v>
      </c>
      <c r="AG88" s="1">
        <f t="shared" si="217"/>
        <v>403.82634443550558</v>
      </c>
      <c r="AH88" s="1">
        <f t="shared" si="217"/>
        <v>394.53462294366955</v>
      </c>
      <c r="AI88" s="1">
        <f t="shared" si="217"/>
        <v>386.45098691829287</v>
      </c>
      <c r="AJ88" s="1">
        <f t="shared" si="217"/>
        <v>379.55198074830537</v>
      </c>
      <c r="AK88" s="1">
        <f t="shared" si="217"/>
        <v>373.81524536859877</v>
      </c>
      <c r="AL88" s="1">
        <f t="shared" si="217"/>
        <v>369.21948759833492</v>
      </c>
      <c r="AM88" s="1">
        <f t="shared" si="217"/>
        <v>365.74445061154574</v>
      </c>
      <c r="AN88" s="1">
        <f t="shared" si="217"/>
        <v>363.37088550434669</v>
      </c>
    </row>
    <row r="89" spans="1:41">
      <c r="A89" t="s">
        <v>81</v>
      </c>
      <c r="B89" s="8">
        <f>IFERROR((B62-B86)/B88,0)</f>
        <v>0.58936624732969378</v>
      </c>
      <c r="C89" s="8">
        <f>IFERROR((C62-C86)/C88,0)</f>
        <v>0.57870284420989615</v>
      </c>
      <c r="D89" s="8">
        <f t="shared" ref="D89:K89" si="218">IFERROR((D62-D86)/D88,0)</f>
        <v>0.56792975164272963</v>
      </c>
      <c r="E89" s="8">
        <f t="shared" si="218"/>
        <v>0.55705987456890149</v>
      </c>
      <c r="F89" s="8">
        <f t="shared" si="218"/>
        <v>0.54610709719907724</v>
      </c>
      <c r="G89" s="8">
        <f t="shared" si="218"/>
        <v>0.53508626719031671</v>
      </c>
      <c r="H89" s="8">
        <f t="shared" si="218"/>
        <v>0.52401317044460138</v>
      </c>
      <c r="I89" s="8">
        <f t="shared" si="218"/>
        <v>0.51290449602103583</v>
      </c>
      <c r="J89" s="8">
        <f t="shared" si="218"/>
        <v>0.50177779076386064</v>
      </c>
      <c r="K89" s="8">
        <f t="shared" si="218"/>
        <v>0.5140595126463805</v>
      </c>
      <c r="L89" s="8">
        <f t="shared" ref="L89" si="219">IFERROR((L62-L86)/L88,0)</f>
        <v>0.52516661954342192</v>
      </c>
      <c r="M89" s="8">
        <f t="shared" ref="M89" si="220">IFERROR((M62-M86)/M88,0)</f>
        <v>0.5352466973772626</v>
      </c>
      <c r="N89" s="8">
        <f t="shared" ref="N89" si="221">IFERROR((N62-N86)/N88,0)</f>
        <v>0.54442383350180401</v>
      </c>
      <c r="O89" s="8">
        <f t="shared" ref="O89" si="222">IFERROR((O62-O86)/O88,0)</f>
        <v>0.55280311902234314</v>
      </c>
      <c r="P89" s="8">
        <f t="shared" ref="P89" si="223">IFERROR((P62-P86)/P88,0)</f>
        <v>0.56047415370393971</v>
      </c>
      <c r="Q89" s="8">
        <f t="shared" ref="Q89" si="224">IFERROR((Q62-Q86)/Q88,0)</f>
        <v>0.56751380207595203</v>
      </c>
      <c r="R89" s="8">
        <f t="shared" ref="R89" si="225">IFERROR((R62-R86)/R88,0)</f>
        <v>0.57398838095820159</v>
      </c>
      <c r="S89" s="8">
        <f t="shared" ref="S89" si="226">IFERROR((S62-S86)/S88,0)</f>
        <v>0.57995541070908063</v>
      </c>
      <c r="T89" s="8">
        <f t="shared" ref="T89" si="227">IFERROR((T62-T86)/T88,0)</f>
        <v>0.58546502844663917</v>
      </c>
      <c r="U89" s="8">
        <f t="shared" ref="U89" si="228">IFERROR((U62-U86)/U88,0)</f>
        <v>0.5836331326446097</v>
      </c>
      <c r="V89" s="8">
        <f t="shared" ref="V89" si="229">IFERROR((V62-V86)/V88,0)</f>
        <v>0.57492229029939224</v>
      </c>
      <c r="W89" s="8">
        <f t="shared" ref="W89" si="230">IFERROR((W62-W86)/W88,0)</f>
        <v>0.55135938477210678</v>
      </c>
      <c r="X89" s="8">
        <f t="shared" ref="X89" si="231">IFERROR((X62-X86)/X88,0)</f>
        <v>0.52377964743405725</v>
      </c>
      <c r="Y89" s="8">
        <f t="shared" ref="Y89" si="232">IFERROR((Y62-Y86)/Y88,0)</f>
        <v>0.49511796009392067</v>
      </c>
      <c r="Z89" s="8">
        <f t="shared" ref="Z89" si="233">IFERROR((Z62-Z86)/Z88,0)</f>
        <v>0.46755358117369422</v>
      </c>
      <c r="AA89" s="8">
        <f t="shared" ref="AA89" si="234">IFERROR((AA62-AA86)/AA88,0)</f>
        <v>0.44214323630628344</v>
      </c>
      <c r="AB89" s="8">
        <f t="shared" ref="AB89" si="235">IFERROR((AB62-AB86)/AB88,0)</f>
        <v>0.41876316899826332</v>
      </c>
      <c r="AC89" s="8">
        <f t="shared" ref="AC89" si="236">IFERROR((AC62-AC86)/AC88,0)</f>
        <v>0.39729619757697182</v>
      </c>
      <c r="AD89" s="8">
        <f t="shared" ref="AD89" si="237">IFERROR((AD62-AD86)/AD88,0)</f>
        <v>0.37763137463723001</v>
      </c>
      <c r="AE89" s="8">
        <f t="shared" ref="AE89" si="238">IFERROR((AE62-AE86)/AE88,0)</f>
        <v>0.35966366397299337</v>
      </c>
      <c r="AF89" s="8">
        <f t="shared" ref="AF89" si="239">IFERROR((AF62-AF86)/AF88,0)</f>
        <v>0.3432936340990187</v>
      </c>
      <c r="AG89" s="8">
        <f t="shared" ref="AG89" si="240">IFERROR((AG62-AG86)/AG88,0)</f>
        <v>0.32842716751336926</v>
      </c>
      <c r="AH89" s="8">
        <f t="shared" ref="AH89" si="241">IFERROR((AH62-AH86)/AH88,0)</f>
        <v>0.31497518489500764</v>
      </c>
      <c r="AI89" s="8">
        <f t="shared" ref="AI89" si="242">IFERROR((AI62-AI86)/AI88,0)</f>
        <v>0.30285338347191554</v>
      </c>
      <c r="AJ89" s="8">
        <f t="shared" ref="AJ89" si="243">IFERROR((AJ62-AJ86)/AJ88,0)</f>
        <v>0.29198198883427551</v>
      </c>
      <c r="AK89" s="8">
        <f t="shared" ref="AK89" si="244">IFERROR((AK62-AK86)/AK88,0)</f>
        <v>0.28228551950433645</v>
      </c>
      <c r="AL89" s="8">
        <f t="shared" ref="AL89" si="245">IFERROR((AL62-AL86)/AL88,0)</f>
        <v>0.27369256360978861</v>
      </c>
      <c r="AM89" s="8">
        <f t="shared" ref="AM89" si="246">IFERROR((AM62-AM86)/AM88,0)</f>
        <v>0.26613556704086799</v>
      </c>
      <c r="AN89" s="8">
        <f t="shared" ref="AN89" si="247">IFERROR((AN62-AN86)/AN88,0)</f>
        <v>0.25955063250310512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DECC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Counsell Thomas (Strategy)</dc:creator>
  <cp:lastModifiedBy>Thomas Counsell</cp:lastModifiedBy>
  <dcterms:created xsi:type="dcterms:W3CDTF">2013-04-08T14:34:55Z</dcterms:created>
  <dcterms:modified xsi:type="dcterms:W3CDTF">2013-04-15T21:58:34Z</dcterms:modified>
</cp:coreProperties>
</file>