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120" yWindow="160" windowWidth="24920" windowHeight="12220"/>
  </bookViews>
  <sheets>
    <sheet name="Model" sheetId="4" r:id="rId1"/>
  </sheets>
  <definedNames>
    <definedName name="Average_life_of_low_carbon_generation">Model!$B$13</definedName>
    <definedName name="CCS_by_2020">Model!$B$37</definedName>
    <definedName name="Demand">Model!$B$48:$AN$48</definedName>
    <definedName name="Electricity_demand_growth_rate">Model!$B$32</definedName>
    <definedName name="Electricity_demand_in_2012">Model!$B$31</definedName>
    <definedName name="Electricity_demand_in_2050">Model!$B$4</definedName>
    <definedName name="Electricity_emissions_during_CB4">Model!$F$3</definedName>
    <definedName name="Electrification_Start_year">Model!$B$3</definedName>
    <definedName name="Emissions">Model!$B$53:$AN$53</definedName>
    <definedName name="Emissions_factor">Model!$B$52:$AN$52</definedName>
    <definedName name="Emissions_factor_2030">Model!$F$6</definedName>
    <definedName name="Emissions_factor_2050">Model!$F$7</definedName>
    <definedName name="High_carbon">Model!$B$50:$AN$50</definedName>
    <definedName name="High_carbon_EF">Model!$B$51:$AN$51</definedName>
    <definedName name="High_carbon_emissions_factor_2012">Model!$B$40</definedName>
    <definedName name="High_carbon_emissions_factor_2020">Model!$C$40</definedName>
    <definedName name="High_carbon_emissions_factor_2050">Model!$D$40</definedName>
    <definedName name="High_carbon_load_factor">Model!$B$89:$AN$89</definedName>
    <definedName name="Low_carbon_load_factor">Model!$B$85:$AN$85</definedName>
    <definedName name="Maximum_low_c">Model!$B$12</definedName>
    <definedName name="Maximum_low_carbon_build_rate">Model!$B$9</definedName>
    <definedName name="Maximum_low_carbon_build_rate_contraction">Model!$B$12</definedName>
    <definedName name="Maximum_low_carbon_build_rate_expansion">Model!$B$11</definedName>
    <definedName name="MaxMean2012">Model!$B$45</definedName>
    <definedName name="MaxMean2050">Model!$C$45</definedName>
    <definedName name="Minimum_low_carbon_build_rate">Model!$B$10</definedName>
    <definedName name="MinMean2012">Model!$B$44</definedName>
    <definedName name="MinMean2050">Model!$C$44</definedName>
    <definedName name="Net_increase_in_zero_carbon">Model!$B$56:$AN$56</definedName>
    <definedName name="Nuclear_change_2012_2020">Model!$B$36</definedName>
    <definedName name="Nuclear_in_2012">Model!$B$35</definedName>
    <definedName name="Renewable_electricity_in_2020">Model!$B$7</definedName>
    <definedName name="Renewables_in_2012">Model!$B$34</definedName>
    <definedName name="Year_second_wave_of_building_starts">Model!$B$8</definedName>
    <definedName name="Zero_carbon">Model!$B$49:$AN$49</definedName>
    <definedName name="Zero_carbon_built">Model!$B$55:$AN$55</definedName>
    <definedName name="Zero_carbon_decomissioned">Model!$B$54:$AN$54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4" l="1"/>
  <c r="C41" i="4"/>
  <c r="C51" i="4"/>
  <c r="D51" i="4"/>
  <c r="E51" i="4"/>
  <c r="F51" i="4"/>
  <c r="G51" i="4"/>
  <c r="H51" i="4"/>
  <c r="I51" i="4"/>
  <c r="J51" i="4"/>
  <c r="C48" i="4"/>
  <c r="D48" i="4"/>
  <c r="E48" i="4"/>
  <c r="F48" i="4"/>
  <c r="G48" i="4"/>
  <c r="H48" i="4"/>
  <c r="I48" i="4"/>
  <c r="J48" i="4"/>
  <c r="M7" i="4"/>
  <c r="N34" i="4"/>
  <c r="N36" i="4"/>
  <c r="N37" i="4"/>
  <c r="N38" i="4"/>
  <c r="C49" i="4"/>
  <c r="D49" i="4"/>
  <c r="E49" i="4"/>
  <c r="F49" i="4"/>
  <c r="G49" i="4"/>
  <c r="H49" i="4"/>
  <c r="I49" i="4"/>
  <c r="J49" i="4"/>
  <c r="J50" i="4"/>
  <c r="J53" i="4"/>
  <c r="J52" i="4"/>
  <c r="F5" i="4"/>
  <c r="I60" i="4"/>
  <c r="D45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H60" i="4"/>
  <c r="G60" i="4"/>
  <c r="F60" i="4"/>
  <c r="E60" i="4"/>
  <c r="D60" i="4"/>
  <c r="C60" i="4"/>
  <c r="B60" i="4"/>
  <c r="I59" i="4"/>
  <c r="D44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H59" i="4"/>
  <c r="G59" i="4"/>
  <c r="F59" i="4"/>
  <c r="E59" i="4"/>
  <c r="D59" i="4"/>
  <c r="C59" i="4"/>
  <c r="B59" i="4"/>
  <c r="B10" i="4"/>
  <c r="B64" i="4"/>
  <c r="B68" i="4"/>
  <c r="B48" i="4"/>
  <c r="B62" i="4"/>
  <c r="C47" i="4"/>
  <c r="D47" i="4"/>
  <c r="B32" i="4"/>
  <c r="M4" i="4"/>
  <c r="M5" i="4"/>
  <c r="E47" i="4"/>
  <c r="N35" i="4"/>
  <c r="M36" i="4"/>
  <c r="M34" i="4"/>
  <c r="M37" i="4"/>
  <c r="B49" i="4"/>
  <c r="B51" i="4"/>
  <c r="D41" i="4"/>
  <c r="R5" i="4"/>
  <c r="R6" i="4"/>
  <c r="Q5" i="4"/>
  <c r="Q6" i="4"/>
  <c r="F47" i="4"/>
  <c r="B50" i="4"/>
  <c r="B53" i="4"/>
  <c r="B74" i="4"/>
  <c r="B88" i="4"/>
  <c r="B63" i="4"/>
  <c r="B52" i="4"/>
  <c r="B67" i="4"/>
  <c r="B66" i="4"/>
  <c r="B75" i="4"/>
  <c r="C62" i="4"/>
  <c r="C64" i="4"/>
  <c r="C54" i="4"/>
  <c r="G47" i="4"/>
  <c r="H47" i="4"/>
  <c r="C68" i="4"/>
  <c r="C63" i="4"/>
  <c r="C66" i="4"/>
  <c r="D62" i="4"/>
  <c r="B71" i="4"/>
  <c r="B72" i="4"/>
  <c r="B76" i="4"/>
  <c r="B81" i="4"/>
  <c r="B77" i="4"/>
  <c r="B78" i="4"/>
  <c r="C67" i="4"/>
  <c r="C72" i="4"/>
  <c r="D63" i="4"/>
  <c r="D66" i="4"/>
  <c r="D64" i="4"/>
  <c r="E62" i="4"/>
  <c r="I47" i="4"/>
  <c r="B82" i="4"/>
  <c r="B85" i="4"/>
  <c r="B86" i="4"/>
  <c r="B89" i="4"/>
  <c r="C71" i="4"/>
  <c r="D67" i="4"/>
  <c r="F62" i="4"/>
  <c r="J47" i="4"/>
  <c r="E63" i="4"/>
  <c r="E66" i="4"/>
  <c r="E64" i="4"/>
  <c r="D68" i="4"/>
  <c r="D72" i="4"/>
  <c r="K47" i="4"/>
  <c r="F63" i="4"/>
  <c r="F66" i="4"/>
  <c r="F64" i="4"/>
  <c r="G62" i="4"/>
  <c r="E68" i="4"/>
  <c r="D71" i="4"/>
  <c r="E67" i="4"/>
  <c r="F67" i="4"/>
  <c r="E72" i="4"/>
  <c r="G63" i="4"/>
  <c r="G66" i="4"/>
  <c r="G64" i="4"/>
  <c r="E71" i="4"/>
  <c r="F68" i="4"/>
  <c r="F71" i="4"/>
  <c r="L47" i="4"/>
  <c r="H62" i="4"/>
  <c r="G67" i="4"/>
  <c r="I62" i="4"/>
  <c r="M47" i="4"/>
  <c r="K51" i="4"/>
  <c r="F72" i="4"/>
  <c r="H63" i="4"/>
  <c r="H66" i="4"/>
  <c r="H64" i="4"/>
  <c r="G68" i="4"/>
  <c r="I63" i="4"/>
  <c r="I66" i="4"/>
  <c r="I64" i="4"/>
  <c r="K48" i="4"/>
  <c r="J62" i="4"/>
  <c r="G71" i="4"/>
  <c r="H68" i="4"/>
  <c r="L51" i="4"/>
  <c r="H67" i="4"/>
  <c r="N47" i="4"/>
  <c r="G72" i="4"/>
  <c r="I67" i="4"/>
  <c r="M51" i="4"/>
  <c r="I68" i="4"/>
  <c r="C74" i="4"/>
  <c r="C50" i="4"/>
  <c r="C53" i="4"/>
  <c r="J63" i="4"/>
  <c r="J66" i="4"/>
  <c r="J64" i="4"/>
  <c r="O47" i="4"/>
  <c r="H72" i="4"/>
  <c r="H71" i="4"/>
  <c r="L48" i="4"/>
  <c r="K62" i="4"/>
  <c r="I71" i="4"/>
  <c r="M48" i="4"/>
  <c r="L62" i="4"/>
  <c r="K63" i="4"/>
  <c r="K66" i="4"/>
  <c r="K64" i="4"/>
  <c r="P47" i="4"/>
  <c r="J68" i="4"/>
  <c r="D74" i="4"/>
  <c r="D56" i="4"/>
  <c r="D50" i="4"/>
  <c r="D53" i="4"/>
  <c r="D52" i="4"/>
  <c r="N51" i="4"/>
  <c r="C52" i="4"/>
  <c r="J67" i="4"/>
  <c r="C75" i="4"/>
  <c r="D54" i="4"/>
  <c r="C56" i="4"/>
  <c r="C55" i="4"/>
  <c r="B55" i="4"/>
  <c r="C88" i="4"/>
  <c r="I72" i="4"/>
  <c r="J71" i="4"/>
  <c r="K67" i="4"/>
  <c r="D55" i="4"/>
  <c r="D75" i="4"/>
  <c r="D76" i="4"/>
  <c r="D81" i="4"/>
  <c r="E54" i="4"/>
  <c r="D88" i="4"/>
  <c r="L63" i="4"/>
  <c r="L66" i="4"/>
  <c r="L64" i="4"/>
  <c r="O51" i="4"/>
  <c r="E74" i="4"/>
  <c r="E56" i="4"/>
  <c r="E50" i="4"/>
  <c r="E53" i="4"/>
  <c r="E52" i="4"/>
  <c r="Q47" i="4"/>
  <c r="K68" i="4"/>
  <c r="N48" i="4"/>
  <c r="M62" i="4"/>
  <c r="C76" i="4"/>
  <c r="J72" i="4"/>
  <c r="K71" i="4"/>
  <c r="L67" i="4"/>
  <c r="P51" i="4"/>
  <c r="F74" i="4"/>
  <c r="F56" i="4"/>
  <c r="F50" i="4"/>
  <c r="F53" i="4"/>
  <c r="F52" i="4"/>
  <c r="M63" i="4"/>
  <c r="M66" i="4"/>
  <c r="M64" i="4"/>
  <c r="R47" i="4"/>
  <c r="L68" i="4"/>
  <c r="E55" i="4"/>
  <c r="C77" i="4"/>
  <c r="C82" i="4"/>
  <c r="C81" i="4"/>
  <c r="O48" i="4"/>
  <c r="N62" i="4"/>
  <c r="F54" i="4"/>
  <c r="E75" i="4"/>
  <c r="E76" i="4"/>
  <c r="E88" i="4"/>
  <c r="D77" i="4"/>
  <c r="D82" i="4"/>
  <c r="K72" i="4"/>
  <c r="L71" i="4"/>
  <c r="L72" i="4"/>
  <c r="M67" i="4"/>
  <c r="E81" i="4"/>
  <c r="N63" i="4"/>
  <c r="N66" i="4"/>
  <c r="N64" i="4"/>
  <c r="M68" i="4"/>
  <c r="M71" i="4"/>
  <c r="F55" i="4"/>
  <c r="Q51" i="4"/>
  <c r="P48" i="4"/>
  <c r="O62" i="4"/>
  <c r="S47" i="4"/>
  <c r="F75" i="4"/>
  <c r="F76" i="4"/>
  <c r="F81" i="4"/>
  <c r="G54" i="4"/>
  <c r="F88" i="4"/>
  <c r="E77" i="4"/>
  <c r="E82" i="4"/>
  <c r="C78" i="4"/>
  <c r="C85" i="4"/>
  <c r="C86" i="4"/>
  <c r="C89" i="4"/>
  <c r="G74" i="4"/>
  <c r="G56" i="4"/>
  <c r="G50" i="4"/>
  <c r="G53" i="4"/>
  <c r="D78" i="4"/>
  <c r="D85" i="4"/>
  <c r="D86" i="4"/>
  <c r="D89" i="4"/>
  <c r="G55" i="4"/>
  <c r="F77" i="4"/>
  <c r="F82" i="4"/>
  <c r="M72" i="4"/>
  <c r="T47" i="4"/>
  <c r="R51" i="4"/>
  <c r="O63" i="4"/>
  <c r="O66" i="4"/>
  <c r="O64" i="4"/>
  <c r="E78" i="4"/>
  <c r="E85" i="4"/>
  <c r="E86" i="4"/>
  <c r="E89" i="4"/>
  <c r="G75" i="4"/>
  <c r="H54" i="4"/>
  <c r="G88" i="4"/>
  <c r="H74" i="4"/>
  <c r="H56" i="4"/>
  <c r="H50" i="4"/>
  <c r="H53" i="4"/>
  <c r="H52" i="4"/>
  <c r="Q48" i="4"/>
  <c r="P62" i="4"/>
  <c r="N68" i="4"/>
  <c r="G52" i="4"/>
  <c r="F78" i="4"/>
  <c r="F85" i="4"/>
  <c r="F86" i="4"/>
  <c r="F89" i="4"/>
  <c r="N67" i="4"/>
  <c r="H55" i="4"/>
  <c r="G76" i="4"/>
  <c r="G81" i="4"/>
  <c r="O67" i="4"/>
  <c r="U47" i="4"/>
  <c r="P63" i="4"/>
  <c r="P66" i="4"/>
  <c r="P64" i="4"/>
  <c r="S51" i="4"/>
  <c r="N72" i="4"/>
  <c r="N71" i="4"/>
  <c r="R48" i="4"/>
  <c r="Q62" i="4"/>
  <c r="H75" i="4"/>
  <c r="H76" i="4"/>
  <c r="H81" i="4"/>
  <c r="I54" i="4"/>
  <c r="H88" i="4"/>
  <c r="I74" i="4"/>
  <c r="I56" i="4"/>
  <c r="I50" i="4"/>
  <c r="I53" i="4"/>
  <c r="I52" i="4"/>
  <c r="O68" i="4"/>
  <c r="O71" i="4"/>
  <c r="I55" i="4"/>
  <c r="P67" i="4"/>
  <c r="O72" i="4"/>
  <c r="G77" i="4"/>
  <c r="T51" i="4"/>
  <c r="S48" i="4"/>
  <c r="R62" i="4"/>
  <c r="P68" i="4"/>
  <c r="P71" i="4"/>
  <c r="J56" i="4"/>
  <c r="J74" i="4"/>
  <c r="V47" i="4"/>
  <c r="J54" i="4"/>
  <c r="I75" i="4"/>
  <c r="I76" i="4"/>
  <c r="I81" i="4"/>
  <c r="I88" i="4"/>
  <c r="H77" i="4"/>
  <c r="H82" i="4"/>
  <c r="Q63" i="4"/>
  <c r="Q66" i="4"/>
  <c r="Q64" i="4"/>
  <c r="G82" i="4"/>
  <c r="G78" i="4"/>
  <c r="G85" i="4"/>
  <c r="G86" i="4"/>
  <c r="G89" i="4"/>
  <c r="P72" i="4"/>
  <c r="Q67" i="4"/>
  <c r="W47" i="4"/>
  <c r="U51" i="4"/>
  <c r="R63" i="4"/>
  <c r="R66" i="4"/>
  <c r="R64" i="4"/>
  <c r="H78" i="4"/>
  <c r="H85" i="4"/>
  <c r="H86" i="4"/>
  <c r="H89" i="4"/>
  <c r="I77" i="4"/>
  <c r="I82" i="4"/>
  <c r="K54" i="4"/>
  <c r="J75" i="4"/>
  <c r="J88" i="4"/>
  <c r="T48" i="4"/>
  <c r="S62" i="4"/>
  <c r="Q68" i="4"/>
  <c r="J55" i="4"/>
  <c r="K55" i="4"/>
  <c r="U48" i="4"/>
  <c r="T62" i="4"/>
  <c r="K56" i="4"/>
  <c r="K74" i="4"/>
  <c r="R68" i="4"/>
  <c r="V51" i="4"/>
  <c r="Q71" i="4"/>
  <c r="J76" i="4"/>
  <c r="J81" i="4"/>
  <c r="X47" i="4"/>
  <c r="I78" i="4"/>
  <c r="I85" i="4"/>
  <c r="I86" i="4"/>
  <c r="I89" i="4"/>
  <c r="S63" i="4"/>
  <c r="S66" i="4"/>
  <c r="S64" i="4"/>
  <c r="R67" i="4"/>
  <c r="Q72" i="4"/>
  <c r="R71" i="4"/>
  <c r="R72" i="4"/>
  <c r="Y47" i="4"/>
  <c r="J77" i="4"/>
  <c r="J82" i="4"/>
  <c r="W51" i="4"/>
  <c r="T63" i="4"/>
  <c r="T66" i="4"/>
  <c r="T64" i="4"/>
  <c r="V48" i="4"/>
  <c r="U62" i="4"/>
  <c r="L54" i="4"/>
  <c r="L55" i="4"/>
  <c r="K75" i="4"/>
  <c r="K88" i="4"/>
  <c r="S68" i="4"/>
  <c r="S67" i="4"/>
  <c r="T68" i="4"/>
  <c r="T67" i="4"/>
  <c r="T72" i="4"/>
  <c r="X51" i="4"/>
  <c r="S72" i="4"/>
  <c r="K76" i="4"/>
  <c r="U63" i="4"/>
  <c r="U66" i="4"/>
  <c r="U64" i="4"/>
  <c r="J78" i="4"/>
  <c r="J85" i="4"/>
  <c r="J86" i="4"/>
  <c r="J89" i="4"/>
  <c r="Z47" i="4"/>
  <c r="L56" i="4"/>
  <c r="L74" i="4"/>
  <c r="W48" i="4"/>
  <c r="V62" i="4"/>
  <c r="S71" i="4"/>
  <c r="T71" i="4"/>
  <c r="U67" i="4"/>
  <c r="X48" i="4"/>
  <c r="W62" i="4"/>
  <c r="U68" i="4"/>
  <c r="M54" i="4"/>
  <c r="M55" i="4"/>
  <c r="L75" i="4"/>
  <c r="L88" i="4"/>
  <c r="Y51" i="4"/>
  <c r="V63" i="4"/>
  <c r="V66" i="4"/>
  <c r="V64" i="4"/>
  <c r="AA47" i="4"/>
  <c r="K81" i="4"/>
  <c r="K77" i="4"/>
  <c r="K82" i="4"/>
  <c r="U71" i="4"/>
  <c r="K78" i="4"/>
  <c r="K85" i="4"/>
  <c r="K86" i="4"/>
  <c r="Z51" i="4"/>
  <c r="W63" i="4"/>
  <c r="W66" i="4"/>
  <c r="W64" i="4"/>
  <c r="M56" i="4"/>
  <c r="M74" i="4"/>
  <c r="AB47" i="4"/>
  <c r="V68" i="4"/>
  <c r="L76" i="4"/>
  <c r="L81" i="4"/>
  <c r="Y48" i="4"/>
  <c r="X62" i="4"/>
  <c r="U72" i="4"/>
  <c r="V67" i="4"/>
  <c r="V71" i="4"/>
  <c r="W67" i="4"/>
  <c r="W68" i="4"/>
  <c r="W71" i="4"/>
  <c r="AA51" i="4"/>
  <c r="K49" i="4"/>
  <c r="K50" i="4"/>
  <c r="K53" i="4"/>
  <c r="K52" i="4"/>
  <c r="K89" i="4"/>
  <c r="X63" i="4"/>
  <c r="X66" i="4"/>
  <c r="X64" i="4"/>
  <c r="Z48" i="4"/>
  <c r="Y62" i="4"/>
  <c r="AC47" i="4"/>
  <c r="V72" i="4"/>
  <c r="N54" i="4"/>
  <c r="N55" i="4"/>
  <c r="M75" i="4"/>
  <c r="M76" i="4"/>
  <c r="M88" i="4"/>
  <c r="L77" i="4"/>
  <c r="X67" i="4"/>
  <c r="M81" i="4"/>
  <c r="M77" i="4"/>
  <c r="M82" i="4"/>
  <c r="L82" i="4"/>
  <c r="L78" i="4"/>
  <c r="AD47" i="4"/>
  <c r="Y63" i="4"/>
  <c r="Y66" i="4"/>
  <c r="Y64" i="4"/>
  <c r="AA48" i="4"/>
  <c r="Z62" i="4"/>
  <c r="X68" i="4"/>
  <c r="N56" i="4"/>
  <c r="N74" i="4"/>
  <c r="AB51" i="4"/>
  <c r="W72" i="4"/>
  <c r="L85" i="4"/>
  <c r="L86" i="4"/>
  <c r="L49" i="4"/>
  <c r="L50" i="4"/>
  <c r="L53" i="4"/>
  <c r="L52" i="4"/>
  <c r="M78" i="4"/>
  <c r="M85" i="4"/>
  <c r="M86" i="4"/>
  <c r="M89" i="4"/>
  <c r="AC51" i="4"/>
  <c r="AB48" i="4"/>
  <c r="AA62" i="4"/>
  <c r="Y68" i="4"/>
  <c r="X71" i="4"/>
  <c r="X72" i="4"/>
  <c r="Y67" i="4"/>
  <c r="O54" i="4"/>
  <c r="O55" i="4"/>
  <c r="N75" i="4"/>
  <c r="N88" i="4"/>
  <c r="Z63" i="4"/>
  <c r="Z66" i="4"/>
  <c r="Z64" i="4"/>
  <c r="AE47" i="4"/>
  <c r="L89" i="4"/>
  <c r="M49" i="4"/>
  <c r="M50" i="4"/>
  <c r="M53" i="4"/>
  <c r="M52" i="4"/>
  <c r="Y71" i="4"/>
  <c r="Z67" i="4"/>
  <c r="AC48" i="4"/>
  <c r="AB62" i="4"/>
  <c r="Z68" i="4"/>
  <c r="AD51" i="4"/>
  <c r="AF47" i="4"/>
  <c r="O56" i="4"/>
  <c r="O74" i="4"/>
  <c r="N76" i="4"/>
  <c r="N81" i="4"/>
  <c r="AA63" i="4"/>
  <c r="AA66" i="4"/>
  <c r="AA64" i="4"/>
  <c r="Y72" i="4"/>
  <c r="Z71" i="4"/>
  <c r="AA67" i="4"/>
  <c r="AG47" i="4"/>
  <c r="N77" i="4"/>
  <c r="N82" i="4"/>
  <c r="AB63" i="4"/>
  <c r="AB66" i="4"/>
  <c r="AB64" i="4"/>
  <c r="Z72" i="4"/>
  <c r="AA68" i="4"/>
  <c r="P54" i="4"/>
  <c r="P55" i="4"/>
  <c r="O75" i="4"/>
  <c r="O76" i="4"/>
  <c r="O81" i="4"/>
  <c r="O88" i="4"/>
  <c r="AE51" i="4"/>
  <c r="AD48" i="4"/>
  <c r="AC62" i="4"/>
  <c r="AB67" i="4"/>
  <c r="AA71" i="4"/>
  <c r="AA72" i="4"/>
  <c r="O77" i="4"/>
  <c r="O82" i="4"/>
  <c r="AB68" i="4"/>
  <c r="AB72" i="4"/>
  <c r="AC63" i="4"/>
  <c r="AC66" i="4"/>
  <c r="AC64" i="4"/>
  <c r="N78" i="4"/>
  <c r="N85" i="4"/>
  <c r="N86" i="4"/>
  <c r="AE48" i="4"/>
  <c r="AD62" i="4"/>
  <c r="AH47" i="4"/>
  <c r="P56" i="4"/>
  <c r="P74" i="4"/>
  <c r="AF51" i="4"/>
  <c r="AB71" i="4"/>
  <c r="AC67" i="4"/>
  <c r="Q54" i="4"/>
  <c r="Q55" i="4"/>
  <c r="P75" i="4"/>
  <c r="P88" i="4"/>
  <c r="AC68" i="4"/>
  <c r="AC71" i="4"/>
  <c r="N49" i="4"/>
  <c r="N50" i="4"/>
  <c r="N53" i="4"/>
  <c r="N89" i="4"/>
  <c r="AG51" i="4"/>
  <c r="AD63" i="4"/>
  <c r="AD66" i="4"/>
  <c r="AD64" i="4"/>
  <c r="AI47" i="4"/>
  <c r="AF48" i="4"/>
  <c r="AE62" i="4"/>
  <c r="O78" i="4"/>
  <c r="O85" i="4"/>
  <c r="O86" i="4"/>
  <c r="Q56" i="4"/>
  <c r="Q74" i="4"/>
  <c r="AE63" i="4"/>
  <c r="AE66" i="4"/>
  <c r="AE64" i="4"/>
  <c r="AC72" i="4"/>
  <c r="AH51" i="4"/>
  <c r="AG48" i="4"/>
  <c r="AF62" i="4"/>
  <c r="AJ47" i="4"/>
  <c r="AD68" i="4"/>
  <c r="AD67" i="4"/>
  <c r="AD71" i="4"/>
  <c r="P76" i="4"/>
  <c r="P81" i="4"/>
  <c r="O49" i="4"/>
  <c r="O50" i="4"/>
  <c r="O53" i="4"/>
  <c r="O52" i="4"/>
  <c r="O89" i="4"/>
  <c r="N52" i="4"/>
  <c r="AK47" i="4"/>
  <c r="AF63" i="4"/>
  <c r="AF66" i="4"/>
  <c r="AF64" i="4"/>
  <c r="AH48" i="4"/>
  <c r="AG62" i="4"/>
  <c r="P77" i="4"/>
  <c r="R54" i="4"/>
  <c r="R55" i="4"/>
  <c r="Q75" i="4"/>
  <c r="Q76" i="4"/>
  <c r="Q81" i="4"/>
  <c r="Q88" i="4"/>
  <c r="AE68" i="4"/>
  <c r="AI51" i="4"/>
  <c r="AE67" i="4"/>
  <c r="AE71" i="4"/>
  <c r="AD72" i="4"/>
  <c r="AF67" i="4"/>
  <c r="P82" i="4"/>
  <c r="P78" i="4"/>
  <c r="P85" i="4"/>
  <c r="P86" i="4"/>
  <c r="AF68" i="4"/>
  <c r="AF71" i="4"/>
  <c r="AG63" i="4"/>
  <c r="AG66" i="4"/>
  <c r="AG64" i="4"/>
  <c r="AJ51" i="4"/>
  <c r="Q77" i="4"/>
  <c r="Q82" i="4"/>
  <c r="R56" i="4"/>
  <c r="R74" i="4"/>
  <c r="AI48" i="4"/>
  <c r="AH62" i="4"/>
  <c r="AL47" i="4"/>
  <c r="AE72" i="4"/>
  <c r="AM47" i="4"/>
  <c r="S54" i="4"/>
  <c r="S55" i="4"/>
  <c r="R75" i="4"/>
  <c r="R88" i="4"/>
  <c r="AG68" i="4"/>
  <c r="AG67" i="4"/>
  <c r="AH63" i="4"/>
  <c r="AH66" i="4"/>
  <c r="AH64" i="4"/>
  <c r="AF72" i="4"/>
  <c r="AK51" i="4"/>
  <c r="P49" i="4"/>
  <c r="P50" i="4"/>
  <c r="P53" i="4"/>
  <c r="P89" i="4"/>
  <c r="Q78" i="4"/>
  <c r="Q85" i="4"/>
  <c r="Q86" i="4"/>
  <c r="AJ48" i="4"/>
  <c r="AI62" i="4"/>
  <c r="AH67" i="4"/>
  <c r="P52" i="4"/>
  <c r="AG72" i="4"/>
  <c r="AG71" i="4"/>
  <c r="Q49" i="4"/>
  <c r="Q50" i="4"/>
  <c r="Q53" i="4"/>
  <c r="Q52" i="4"/>
  <c r="Q89" i="4"/>
  <c r="S56" i="4"/>
  <c r="S74" i="4"/>
  <c r="AI63" i="4"/>
  <c r="AI66" i="4"/>
  <c r="AI64" i="4"/>
  <c r="AK48" i="4"/>
  <c r="AJ62" i="4"/>
  <c r="R76" i="4"/>
  <c r="R81" i="4"/>
  <c r="AL51" i="4"/>
  <c r="AH68" i="4"/>
  <c r="AN47" i="4"/>
  <c r="AH71" i="4"/>
  <c r="AI67" i="4"/>
  <c r="R77" i="4"/>
  <c r="R82" i="4"/>
  <c r="AM51" i="4"/>
  <c r="AJ63" i="4"/>
  <c r="AJ66" i="4"/>
  <c r="AJ64" i="4"/>
  <c r="AL48" i="4"/>
  <c r="AK62" i="4"/>
  <c r="T54" i="4"/>
  <c r="T55" i="4"/>
  <c r="S75" i="4"/>
  <c r="S76" i="4"/>
  <c r="S81" i="4"/>
  <c r="S88" i="4"/>
  <c r="AI68" i="4"/>
  <c r="F3" i="4"/>
  <c r="AH72" i="4"/>
  <c r="R78" i="4"/>
  <c r="R85" i="4"/>
  <c r="R86" i="4"/>
  <c r="R89" i="4"/>
  <c r="AI71" i="4"/>
  <c r="T56" i="4"/>
  <c r="T74" i="4"/>
  <c r="AN51" i="4"/>
  <c r="AJ68" i="4"/>
  <c r="S77" i="4"/>
  <c r="S82" i="4"/>
  <c r="AK63" i="4"/>
  <c r="AK66" i="4"/>
  <c r="AK64" i="4"/>
  <c r="AJ67" i="4"/>
  <c r="AI72" i="4"/>
  <c r="AM48" i="4"/>
  <c r="AL62" i="4"/>
  <c r="R49" i="4"/>
  <c r="R50" i="4"/>
  <c r="R53" i="4"/>
  <c r="R52" i="4"/>
  <c r="AJ71" i="4"/>
  <c r="S78" i="4"/>
  <c r="S85" i="4"/>
  <c r="S86" i="4"/>
  <c r="AL63" i="4"/>
  <c r="AL66" i="4"/>
  <c r="AL64" i="4"/>
  <c r="AK68" i="4"/>
  <c r="AM62" i="4"/>
  <c r="AN48" i="4"/>
  <c r="AJ72" i="4"/>
  <c r="AK67" i="4"/>
  <c r="AK71" i="4"/>
  <c r="U54" i="4"/>
  <c r="U55" i="4"/>
  <c r="T75" i="4"/>
  <c r="T88" i="4"/>
  <c r="AM63" i="4"/>
  <c r="AM66" i="4"/>
  <c r="AM64" i="4"/>
  <c r="S49" i="4"/>
  <c r="S50" i="4"/>
  <c r="S53" i="4"/>
  <c r="S52" i="4"/>
  <c r="S89" i="4"/>
  <c r="AL68" i="4"/>
  <c r="U56" i="4"/>
  <c r="U74" i="4"/>
  <c r="AK72" i="4"/>
  <c r="AL67" i="4"/>
  <c r="AL72" i="4"/>
  <c r="T76" i="4"/>
  <c r="AN62" i="4"/>
  <c r="V54" i="4"/>
  <c r="V55" i="4"/>
  <c r="U75" i="4"/>
  <c r="U76" i="4"/>
  <c r="U81" i="4"/>
  <c r="U88" i="4"/>
  <c r="T81" i="4"/>
  <c r="AM67" i="4"/>
  <c r="AL71" i="4"/>
  <c r="AN63" i="4"/>
  <c r="AN66" i="4"/>
  <c r="AN64" i="4"/>
  <c r="AM68" i="4"/>
  <c r="T77" i="4"/>
  <c r="T82" i="4"/>
  <c r="AN67" i="4"/>
  <c r="AN68" i="4"/>
  <c r="AM71" i="4"/>
  <c r="U77" i="4"/>
  <c r="U82" i="4"/>
  <c r="V56" i="4"/>
  <c r="V74" i="4"/>
  <c r="T78" i="4"/>
  <c r="T85" i="4"/>
  <c r="T86" i="4"/>
  <c r="AM72" i="4"/>
  <c r="AN71" i="4"/>
  <c r="U78" i="4"/>
  <c r="U85" i="4"/>
  <c r="U86" i="4"/>
  <c r="U49" i="4"/>
  <c r="U50" i="4"/>
  <c r="U53" i="4"/>
  <c r="U52" i="4"/>
  <c r="T49" i="4"/>
  <c r="T50" i="4"/>
  <c r="T53" i="4"/>
  <c r="T52" i="4"/>
  <c r="F6" i="4"/>
  <c r="T89" i="4"/>
  <c r="W54" i="4"/>
  <c r="W55" i="4"/>
  <c r="V75" i="4"/>
  <c r="V76" i="4"/>
  <c r="V81" i="4"/>
  <c r="V88" i="4"/>
  <c r="AN72" i="4"/>
  <c r="U89" i="4"/>
  <c r="W56" i="4"/>
  <c r="W74" i="4"/>
  <c r="V77" i="4"/>
  <c r="V82" i="4"/>
  <c r="X54" i="4"/>
  <c r="X55" i="4"/>
  <c r="W75" i="4"/>
  <c r="W76" i="4"/>
  <c r="W81" i="4"/>
  <c r="W88" i="4"/>
  <c r="V78" i="4"/>
  <c r="V85" i="4"/>
  <c r="V86" i="4"/>
  <c r="V49" i="4"/>
  <c r="V50" i="4"/>
  <c r="V53" i="4"/>
  <c r="V52" i="4"/>
  <c r="V89" i="4"/>
  <c r="W77" i="4"/>
  <c r="W82" i="4"/>
  <c r="X56" i="4"/>
  <c r="X74" i="4"/>
  <c r="W78" i="4"/>
  <c r="W85" i="4"/>
  <c r="W86" i="4"/>
  <c r="Y54" i="4"/>
  <c r="Y55" i="4"/>
  <c r="X75" i="4"/>
  <c r="X88" i="4"/>
  <c r="Y56" i="4"/>
  <c r="Y74" i="4"/>
  <c r="W49" i="4"/>
  <c r="W50" i="4"/>
  <c r="W53" i="4"/>
  <c r="W52" i="4"/>
  <c r="W89" i="4"/>
  <c r="X76" i="4"/>
  <c r="X81" i="4"/>
  <c r="X77" i="4"/>
  <c r="X82" i="4"/>
  <c r="Z54" i="4"/>
  <c r="Z55" i="4"/>
  <c r="Y75" i="4"/>
  <c r="Y76" i="4"/>
  <c r="Y81" i="4"/>
  <c r="Y88" i="4"/>
  <c r="Y77" i="4"/>
  <c r="Y82" i="4"/>
  <c r="X78" i="4"/>
  <c r="X85" i="4"/>
  <c r="X86" i="4"/>
  <c r="Z56" i="4"/>
  <c r="Z74" i="4"/>
  <c r="Y78" i="4"/>
  <c r="Y85" i="4"/>
  <c r="Y86" i="4"/>
  <c r="Y49" i="4"/>
  <c r="Y50" i="4"/>
  <c r="Y53" i="4"/>
  <c r="Y52" i="4"/>
  <c r="X49" i="4"/>
  <c r="X50" i="4"/>
  <c r="X53" i="4"/>
  <c r="X52" i="4"/>
  <c r="X89" i="4"/>
  <c r="AA54" i="4"/>
  <c r="AA55" i="4"/>
  <c r="Z75" i="4"/>
  <c r="Z76" i="4"/>
  <c r="Z81" i="4"/>
  <c r="Z88" i="4"/>
  <c r="Y89" i="4"/>
  <c r="Z77" i="4"/>
  <c r="Z82" i="4"/>
  <c r="AA56" i="4"/>
  <c r="AA74" i="4"/>
  <c r="Z78" i="4"/>
  <c r="Z85" i="4"/>
  <c r="Z86" i="4"/>
  <c r="Z49" i="4"/>
  <c r="Z50" i="4"/>
  <c r="Z53" i="4"/>
  <c r="Z52" i="4"/>
  <c r="AB54" i="4"/>
  <c r="AB55" i="4"/>
  <c r="AA75" i="4"/>
  <c r="AA88" i="4"/>
  <c r="Z89" i="4"/>
  <c r="AB56" i="4"/>
  <c r="AB74" i="4"/>
  <c r="AA76" i="4"/>
  <c r="AA77" i="4"/>
  <c r="AA82" i="4"/>
  <c r="AA81" i="4"/>
  <c r="AA78" i="4"/>
  <c r="AC54" i="4"/>
  <c r="AC55" i="4"/>
  <c r="AB75" i="4"/>
  <c r="AB88" i="4"/>
  <c r="AA85" i="4"/>
  <c r="AA86" i="4"/>
  <c r="AA49" i="4"/>
  <c r="AA50" i="4"/>
  <c r="AA53" i="4"/>
  <c r="AA52" i="4"/>
  <c r="AC56" i="4"/>
  <c r="AC74" i="4"/>
  <c r="AB76" i="4"/>
  <c r="AB81" i="4"/>
  <c r="AA89" i="4"/>
  <c r="AB77" i="4"/>
  <c r="AB82" i="4"/>
  <c r="AD54" i="4"/>
  <c r="AD55" i="4"/>
  <c r="AC75" i="4"/>
  <c r="AC88" i="4"/>
  <c r="AB78" i="4"/>
  <c r="AB85" i="4"/>
  <c r="AB86" i="4"/>
  <c r="AB49" i="4"/>
  <c r="AB50" i="4"/>
  <c r="AB53" i="4"/>
  <c r="AB52" i="4"/>
  <c r="AD56" i="4"/>
  <c r="AD74" i="4"/>
  <c r="AC76" i="4"/>
  <c r="AC81" i="4"/>
  <c r="AB89" i="4"/>
  <c r="AE54" i="4"/>
  <c r="AD75" i="4"/>
  <c r="AD88" i="4"/>
  <c r="AE55" i="4"/>
  <c r="AC77" i="4"/>
  <c r="AC82" i="4"/>
  <c r="AC78" i="4"/>
  <c r="AC85" i="4"/>
  <c r="AC86" i="4"/>
  <c r="AE56" i="4"/>
  <c r="AE74" i="4"/>
  <c r="AD76" i="4"/>
  <c r="AD81" i="4"/>
  <c r="AF54" i="4"/>
  <c r="AF55" i="4"/>
  <c r="AE75" i="4"/>
  <c r="AE88" i="4"/>
  <c r="AC49" i="4"/>
  <c r="AC50" i="4"/>
  <c r="AC53" i="4"/>
  <c r="AC52" i="4"/>
  <c r="AC89" i="4"/>
  <c r="AD77" i="4"/>
  <c r="AD82" i="4"/>
  <c r="AF56" i="4"/>
  <c r="AF74" i="4"/>
  <c r="AD78" i="4"/>
  <c r="AD85" i="4"/>
  <c r="AD86" i="4"/>
  <c r="AE76" i="4"/>
  <c r="AE77" i="4"/>
  <c r="AE82" i="4"/>
  <c r="AD49" i="4"/>
  <c r="AD50" i="4"/>
  <c r="AD53" i="4"/>
  <c r="AD52" i="4"/>
  <c r="AD89" i="4"/>
  <c r="AE81" i="4"/>
  <c r="AE78" i="4"/>
  <c r="AE85" i="4"/>
  <c r="AE86" i="4"/>
  <c r="AG54" i="4"/>
  <c r="AG55" i="4"/>
  <c r="AF75" i="4"/>
  <c r="AF76" i="4"/>
  <c r="AF81" i="4"/>
  <c r="AF88" i="4"/>
  <c r="AE49" i="4"/>
  <c r="AE50" i="4"/>
  <c r="AE53" i="4"/>
  <c r="AE52" i="4"/>
  <c r="AE89" i="4"/>
  <c r="AF77" i="4"/>
  <c r="AF82" i="4"/>
  <c r="AG56" i="4"/>
  <c r="AG74" i="4"/>
  <c r="AH54" i="4"/>
  <c r="AH55" i="4"/>
  <c r="AG75" i="4"/>
  <c r="AG88" i="4"/>
  <c r="AF78" i="4"/>
  <c r="AF85" i="4"/>
  <c r="AF86" i="4"/>
  <c r="AF49" i="4"/>
  <c r="AF50" i="4"/>
  <c r="AF53" i="4"/>
  <c r="AF52" i="4"/>
  <c r="AF89" i="4"/>
  <c r="AG76" i="4"/>
  <c r="AG81" i="4"/>
  <c r="AH56" i="4"/>
  <c r="AH74" i="4"/>
  <c r="AI54" i="4"/>
  <c r="AI55" i="4"/>
  <c r="AH75" i="4"/>
  <c r="AH76" i="4"/>
  <c r="AH81" i="4"/>
  <c r="AH88" i="4"/>
  <c r="AG77" i="4"/>
  <c r="AG82" i="4"/>
  <c r="AH77" i="4"/>
  <c r="AH82" i="4"/>
  <c r="AI56" i="4"/>
  <c r="AI74" i="4"/>
  <c r="AG78" i="4"/>
  <c r="AG85" i="4"/>
  <c r="AG86" i="4"/>
  <c r="AH78" i="4"/>
  <c r="AH85" i="4"/>
  <c r="AH86" i="4"/>
  <c r="AJ54" i="4"/>
  <c r="AJ55" i="4"/>
  <c r="AI75" i="4"/>
  <c r="AI88" i="4"/>
  <c r="AG49" i="4"/>
  <c r="AG50" i="4"/>
  <c r="AG53" i="4"/>
  <c r="AG52" i="4"/>
  <c r="AG89" i="4"/>
  <c r="AH49" i="4"/>
  <c r="AH50" i="4"/>
  <c r="AH53" i="4"/>
  <c r="AH52" i="4"/>
  <c r="AH89" i="4"/>
  <c r="AI76" i="4"/>
  <c r="AI81" i="4"/>
  <c r="AJ56" i="4"/>
  <c r="AJ74" i="4"/>
  <c r="AI77" i="4"/>
  <c r="AI82" i="4"/>
  <c r="AK54" i="4"/>
  <c r="AK55" i="4"/>
  <c r="AJ75" i="4"/>
  <c r="AJ88" i="4"/>
  <c r="AI78" i="4"/>
  <c r="AI85" i="4"/>
  <c r="AI86" i="4"/>
  <c r="AK56" i="4"/>
  <c r="AK74" i="4"/>
  <c r="AJ76" i="4"/>
  <c r="AL54" i="4"/>
  <c r="AL55" i="4"/>
  <c r="AK75" i="4"/>
  <c r="AK76" i="4"/>
  <c r="AK81" i="4"/>
  <c r="AK88" i="4"/>
  <c r="AJ81" i="4"/>
  <c r="AJ77" i="4"/>
  <c r="AJ82" i="4"/>
  <c r="AI49" i="4"/>
  <c r="AI50" i="4"/>
  <c r="AI53" i="4"/>
  <c r="AI52" i="4"/>
  <c r="AI89" i="4"/>
  <c r="AJ78" i="4"/>
  <c r="AJ85" i="4"/>
  <c r="AJ86" i="4"/>
  <c r="AJ89" i="4"/>
  <c r="AK77" i="4"/>
  <c r="AL56" i="4"/>
  <c r="AL74" i="4"/>
  <c r="AJ49" i="4"/>
  <c r="AJ50" i="4"/>
  <c r="AJ53" i="4"/>
  <c r="AJ52" i="4"/>
  <c r="AK82" i="4"/>
  <c r="AK78" i="4"/>
  <c r="AM54" i="4"/>
  <c r="AM55" i="4"/>
  <c r="AL75" i="4"/>
  <c r="AL76" i="4"/>
  <c r="AL81" i="4"/>
  <c r="AL88" i="4"/>
  <c r="AK85" i="4"/>
  <c r="AK86" i="4"/>
  <c r="AK49" i="4"/>
  <c r="AK50" i="4"/>
  <c r="AK53" i="4"/>
  <c r="AK52" i="4"/>
  <c r="AM56" i="4"/>
  <c r="AM74" i="4"/>
  <c r="AL77" i="4"/>
  <c r="AL82" i="4"/>
  <c r="AK89" i="4"/>
  <c r="AL78" i="4"/>
  <c r="AL85" i="4"/>
  <c r="AL86" i="4"/>
  <c r="AM75" i="4"/>
  <c r="AN54" i="4"/>
  <c r="AN55" i="4"/>
  <c r="AN56" i="4"/>
  <c r="AN74" i="4"/>
  <c r="AM88" i="4"/>
  <c r="AN75" i="4"/>
  <c r="AN76" i="4"/>
  <c r="AN81" i="4"/>
  <c r="AN88" i="4"/>
  <c r="AL49" i="4"/>
  <c r="AL50" i="4"/>
  <c r="AL53" i="4"/>
  <c r="AL52" i="4"/>
  <c r="AL89" i="4"/>
  <c r="AM76" i="4"/>
  <c r="AN77" i="4"/>
  <c r="AN82" i="4"/>
  <c r="AM81" i="4"/>
  <c r="AM77" i="4"/>
  <c r="AN78" i="4"/>
  <c r="AN85" i="4"/>
  <c r="AN86" i="4"/>
  <c r="AN49" i="4"/>
  <c r="AN50" i="4"/>
  <c r="AN53" i="4"/>
  <c r="AM82" i="4"/>
  <c r="AM78" i="4"/>
  <c r="AM85" i="4"/>
  <c r="AM86" i="4"/>
  <c r="AM49" i="4"/>
  <c r="AM50" i="4"/>
  <c r="AM53" i="4"/>
  <c r="AN89" i="4"/>
  <c r="AN52" i="4"/>
  <c r="F7" i="4"/>
  <c r="AM52" i="4"/>
  <c r="F8" i="4"/>
  <c r="AM89" i="4"/>
</calcChain>
</file>

<file path=xl/sharedStrings.xml><?xml version="1.0" encoding="utf-8"?>
<sst xmlns="http://schemas.openxmlformats.org/spreadsheetml/2006/main" count="113" uniqueCount="82">
  <si>
    <t>Demand</t>
  </si>
  <si>
    <t>TWh/yr</t>
  </si>
  <si>
    <t>High carbon</t>
  </si>
  <si>
    <t>Zero carbon</t>
  </si>
  <si>
    <t>High carbon EF</t>
  </si>
  <si>
    <t>gCO2/kWh</t>
  </si>
  <si>
    <t>Emissions</t>
  </si>
  <si>
    <t>TWh/yr/yr</t>
  </si>
  <si>
    <t>Headlines</t>
  </si>
  <si>
    <t>Approximate space available under CB4 before trading required</t>
  </si>
  <si>
    <t>Agreed (690)</t>
  </si>
  <si>
    <t>Current EU policy (860)</t>
  </si>
  <si>
    <t>Renewables</t>
  </si>
  <si>
    <t>Emissions factor</t>
  </si>
  <si>
    <t>MtCO2</t>
  </si>
  <si>
    <t>Maximum build rate</t>
  </si>
  <si>
    <t>Electrification of demand</t>
  </si>
  <si>
    <t>Start year</t>
  </si>
  <si>
    <t>Demand in 2050</t>
  </si>
  <si>
    <t>Renewable electricity in 2020</t>
  </si>
  <si>
    <t>of electricity</t>
  </si>
  <si>
    <t>% pa</t>
  </si>
  <si>
    <t>Year second build starts</t>
  </si>
  <si>
    <t>Electricity demand in 2012</t>
  </si>
  <si>
    <t>Electricity demand growth rate</t>
  </si>
  <si>
    <t>High carbon emissions factor</t>
  </si>
  <si>
    <t>Based on 2012-2020 projection</t>
  </si>
  <si>
    <t>Based on gas being dominant 2020 onwards</t>
  </si>
  <si>
    <t>Average life</t>
  </si>
  <si>
    <t>years</t>
  </si>
  <si>
    <t>This means that every year, 1/number of years falls down.</t>
  </si>
  <si>
    <t>Demand in start year</t>
  </si>
  <si>
    <t>Demand increase</t>
  </si>
  <si>
    <t>pa</t>
  </si>
  <si>
    <t>Nuclear in 2012</t>
  </si>
  <si>
    <t>Renewables in 2012</t>
  </si>
  <si>
    <t>Renewables in 2020</t>
  </si>
  <si>
    <t>Nuclear change 2012-2020</t>
  </si>
  <si>
    <t>Could be +10</t>
  </si>
  <si>
    <t>CCS by 2020</t>
  </si>
  <si>
    <t>Could be 0</t>
  </si>
  <si>
    <t>Rate of change</t>
  </si>
  <si>
    <t>CCS</t>
  </si>
  <si>
    <t>Nuclear</t>
  </si>
  <si>
    <t>Low carbon</t>
  </si>
  <si>
    <t>gCO2/kWh/yr</t>
  </si>
  <si>
    <t>Zero carbon generation</t>
  </si>
  <si>
    <t>CB4</t>
  </si>
  <si>
    <t>Electricity</t>
  </si>
  <si>
    <t>Maximum industry expansion</t>
  </si>
  <si>
    <t>Maximum industry contraction</t>
  </si>
  <si>
    <t>Minimum build rate</t>
  </si>
  <si>
    <t>2010-2050</t>
  </si>
  <si>
    <t>of previous year's capacity</t>
  </si>
  <si>
    <t>Year</t>
  </si>
  <si>
    <t>Zero carbon decomissioned</t>
  </si>
  <si>
    <t>Zero carbon built</t>
  </si>
  <si>
    <t>Net increase in zero carbon</t>
  </si>
  <si>
    <t>Min/Mean</t>
  </si>
  <si>
    <t>Max/Mean</t>
  </si>
  <si>
    <t>Mean demand</t>
  </si>
  <si>
    <t>Min demand</t>
  </si>
  <si>
    <t>Max demand</t>
  </si>
  <si>
    <t>Min</t>
  </si>
  <si>
    <t>Mid</t>
  </si>
  <si>
    <t>Max</t>
  </si>
  <si>
    <t>Load factor</t>
  </si>
  <si>
    <t>Mean</t>
  </si>
  <si>
    <t>In min</t>
  </si>
  <si>
    <t>In mid</t>
  </si>
  <si>
    <t>In max</t>
  </si>
  <si>
    <t>Above max</t>
  </si>
  <si>
    <t>High load factor</t>
  </si>
  <si>
    <t>Mid load factor</t>
  </si>
  <si>
    <t>Low load factor</t>
  </si>
  <si>
    <t>Zero load factor</t>
  </si>
  <si>
    <t>CAGR from electrification of demand start year</t>
  </si>
  <si>
    <t>Low carbon load factor</t>
  </si>
  <si>
    <t>Low carbon output</t>
  </si>
  <si>
    <t>High carbon capacity</t>
  </si>
  <si>
    <t>High carbon load factor</t>
  </si>
  <si>
    <t>MtCO2/CB4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</si>
</sst>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  <numFmt numFmtId="167" formatCode="0.000000000000000%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1" fontId="0" fillId="2" borderId="0" xfId="0" applyNumberFormat="1" applyFill="1"/>
    <xf numFmtId="9" fontId="0" fillId="0" borderId="0" xfId="2" applyFont="1"/>
    <xf numFmtId="0" fontId="3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64" fontId="0" fillId="3" borderId="0" xfId="0" applyNumberFormat="1" applyFill="1"/>
    <xf numFmtId="0" fontId="0" fillId="0" borderId="0" xfId="0" applyFill="1"/>
    <xf numFmtId="9" fontId="0" fillId="2" borderId="0" xfId="2" applyFont="1" applyFill="1"/>
    <xf numFmtId="0" fontId="0" fillId="0" borderId="0" xfId="0" quotePrefix="1"/>
    <xf numFmtId="166" fontId="0" fillId="0" borderId="0" xfId="1" applyNumberFormat="1" applyFont="1"/>
    <xf numFmtId="165" fontId="0" fillId="2" borderId="0" xfId="2" applyNumberFormat="1" applyFont="1" applyFill="1"/>
    <xf numFmtId="9" fontId="0" fillId="0" borderId="0" xfId="2" applyNumberFormat="1" applyFont="1"/>
    <xf numFmtId="167" fontId="0" fillId="0" borderId="0" xfId="0" applyNumberFormat="1"/>
  </cellXfs>
  <cellStyles count="3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Generation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9355007672823"/>
          <c:y val="0.234742309930924"/>
          <c:w val="0.788338178564439"/>
          <c:h val="0.625499511305857"/>
        </c:manualLayout>
      </c:layout>
      <c:areaChart>
        <c:grouping val="stacked"/>
        <c:varyColors val="0"/>
        <c:ser>
          <c:idx val="0"/>
          <c:order val="0"/>
          <c:tx>
            <c:strRef>
              <c:f>Model!$A$49</c:f>
              <c:strCache>
                <c:ptCount val="1"/>
                <c:pt idx="0">
                  <c:v>Zero carbon</c:v>
                </c:pt>
              </c:strCache>
            </c:strRef>
          </c:tx>
          <c:cat>
            <c:numRef>
              <c:f>Model!$B$47:$AN$47</c:f>
              <c:numCache>
                <c:formatCode>General</c:formatCode>
                <c:ptCount val="39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  <c:pt idx="6">
                  <c:v>2018.0</c:v>
                </c:pt>
                <c:pt idx="7">
                  <c:v>2019.0</c:v>
                </c:pt>
                <c:pt idx="8">
                  <c:v>2020.0</c:v>
                </c:pt>
                <c:pt idx="9">
                  <c:v>2021.0</c:v>
                </c:pt>
                <c:pt idx="10">
                  <c:v>2022.0</c:v>
                </c:pt>
                <c:pt idx="11">
                  <c:v>2023.0</c:v>
                </c:pt>
                <c:pt idx="12">
                  <c:v>2024.0</c:v>
                </c:pt>
                <c:pt idx="13">
                  <c:v>2025.0</c:v>
                </c:pt>
                <c:pt idx="14">
                  <c:v>2026.0</c:v>
                </c:pt>
                <c:pt idx="15">
                  <c:v>2027.0</c:v>
                </c:pt>
                <c:pt idx="16">
                  <c:v>2028.0</c:v>
                </c:pt>
                <c:pt idx="17">
                  <c:v>2029.0</c:v>
                </c:pt>
                <c:pt idx="18">
                  <c:v>2030.0</c:v>
                </c:pt>
                <c:pt idx="19">
                  <c:v>2031.0</c:v>
                </c:pt>
                <c:pt idx="20">
                  <c:v>2032.0</c:v>
                </c:pt>
                <c:pt idx="21">
                  <c:v>2033.0</c:v>
                </c:pt>
                <c:pt idx="22">
                  <c:v>2034.0</c:v>
                </c:pt>
                <c:pt idx="23">
                  <c:v>2035.0</c:v>
                </c:pt>
                <c:pt idx="24">
                  <c:v>2036.0</c:v>
                </c:pt>
                <c:pt idx="25">
                  <c:v>2037.0</c:v>
                </c:pt>
                <c:pt idx="26">
                  <c:v>2038.0</c:v>
                </c:pt>
                <c:pt idx="27">
                  <c:v>2039.0</c:v>
                </c:pt>
                <c:pt idx="28">
                  <c:v>2040.0</c:v>
                </c:pt>
                <c:pt idx="29">
                  <c:v>2041.0</c:v>
                </c:pt>
                <c:pt idx="30">
                  <c:v>2042.0</c:v>
                </c:pt>
                <c:pt idx="31">
                  <c:v>2043.0</c:v>
                </c:pt>
                <c:pt idx="32">
                  <c:v>2044.0</c:v>
                </c:pt>
                <c:pt idx="33">
                  <c:v>2045.0</c:v>
                </c:pt>
                <c:pt idx="34">
                  <c:v>2046.0</c:v>
                </c:pt>
                <c:pt idx="35">
                  <c:v>2047.0</c:v>
                </c:pt>
                <c:pt idx="36">
                  <c:v>2048.0</c:v>
                </c:pt>
                <c:pt idx="37">
                  <c:v>2049.0</c:v>
                </c:pt>
                <c:pt idx="38">
                  <c:v>2050.0</c:v>
                </c:pt>
              </c:numCache>
            </c:numRef>
          </c:cat>
          <c:val>
            <c:numRef>
              <c:f>Model!$B$49:$AN$49</c:f>
              <c:numCache>
                <c:formatCode>_-* #,##0_-;\-* #,##0_-;_-* "-"??_-;_-@_-</c:formatCode>
                <c:ptCount val="39"/>
                <c:pt idx="0">
                  <c:v>97.7</c:v>
                </c:pt>
                <c:pt idx="1">
                  <c:v>107.3125</c:v>
                </c:pt>
                <c:pt idx="2">
                  <c:v>116.925</c:v>
                </c:pt>
                <c:pt idx="3">
                  <c:v>126.5375</c:v>
                </c:pt>
                <c:pt idx="4">
                  <c:v>136.15</c:v>
                </c:pt>
                <c:pt idx="5">
                  <c:v>145.7625</c:v>
                </c:pt>
                <c:pt idx="6">
                  <c:v>155.3749999999999</c:v>
                </c:pt>
                <c:pt idx="7">
                  <c:v>164.9875</c:v>
                </c:pt>
                <c:pt idx="8">
                  <c:v>174.6</c:v>
                </c:pt>
                <c:pt idx="9">
                  <c:v>168.7799999999999</c:v>
                </c:pt>
                <c:pt idx="10">
                  <c:v>167.537</c:v>
                </c:pt>
                <c:pt idx="11">
                  <c:v>168.5269333333333</c:v>
                </c:pt>
                <c:pt idx="12">
                  <c:v>172.7711188888888</c:v>
                </c:pt>
                <c:pt idx="13">
                  <c:v>181.8047065925925</c:v>
                </c:pt>
                <c:pt idx="14">
                  <c:v>197.806125835736</c:v>
                </c:pt>
                <c:pt idx="15">
                  <c:v>223.1281617520731</c:v>
                </c:pt>
                <c:pt idx="16">
                  <c:v>255.0142662730054</c:v>
                </c:pt>
                <c:pt idx="17">
                  <c:v>283.1607654589766</c:v>
                </c:pt>
                <c:pt idx="18">
                  <c:v>308.0108847302193</c:v>
                </c:pt>
                <c:pt idx="19">
                  <c:v>329.9705414139961</c:v>
                </c:pt>
                <c:pt idx="20">
                  <c:v>349.4104899290684</c:v>
                </c:pt>
                <c:pt idx="21">
                  <c:v>366.6684443857336</c:v>
                </c:pt>
                <c:pt idx="22">
                  <c:v>382.1461568062971</c:v>
                </c:pt>
                <c:pt idx="23">
                  <c:v>396.547781895251</c:v>
                </c:pt>
                <c:pt idx="24">
                  <c:v>410.1223724582072</c:v>
                </c:pt>
                <c:pt idx="25">
                  <c:v>423.0262281313452</c:v>
                </c:pt>
                <c:pt idx="26">
                  <c:v>435.3877563218892</c:v>
                </c:pt>
                <c:pt idx="27">
                  <c:v>447.312230075913</c:v>
                </c:pt>
                <c:pt idx="28">
                  <c:v>458.8857815930247</c:v>
                </c:pt>
                <c:pt idx="29">
                  <c:v>470.1787512405551</c:v>
                </c:pt>
                <c:pt idx="30">
                  <c:v>481.248493102654</c:v>
                </c:pt>
                <c:pt idx="31">
                  <c:v>492.1417222953299</c:v>
                </c:pt>
                <c:pt idx="32">
                  <c:v>502.896475988704</c:v>
                </c:pt>
                <c:pt idx="33">
                  <c:v>513.5437488902129</c:v>
                </c:pt>
                <c:pt idx="34">
                  <c:v>524.1088545151072</c:v>
                </c:pt>
                <c:pt idx="35">
                  <c:v>534.6125556191093</c:v>
                </c:pt>
                <c:pt idx="36">
                  <c:v>545.0720004558393</c:v>
                </c:pt>
                <c:pt idx="37">
                  <c:v>555.5014958511965</c:v>
                </c:pt>
                <c:pt idx="38">
                  <c:v>565.9131432933987</c:v>
                </c:pt>
              </c:numCache>
            </c:numRef>
          </c:val>
        </c:ser>
        <c:ser>
          <c:idx val="1"/>
          <c:order val="1"/>
          <c:tx>
            <c:strRef>
              <c:f>Model!$A$50</c:f>
              <c:strCache>
                <c:ptCount val="1"/>
                <c:pt idx="0">
                  <c:v>High carbon</c:v>
                </c:pt>
              </c:strCache>
            </c:strRef>
          </c:tx>
          <c:cat>
            <c:numRef>
              <c:f>Model!$B$47:$AN$47</c:f>
              <c:numCache>
                <c:formatCode>General</c:formatCode>
                <c:ptCount val="39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  <c:pt idx="6">
                  <c:v>2018.0</c:v>
                </c:pt>
                <c:pt idx="7">
                  <c:v>2019.0</c:v>
                </c:pt>
                <c:pt idx="8">
                  <c:v>2020.0</c:v>
                </c:pt>
                <c:pt idx="9">
                  <c:v>2021.0</c:v>
                </c:pt>
                <c:pt idx="10">
                  <c:v>2022.0</c:v>
                </c:pt>
                <c:pt idx="11">
                  <c:v>2023.0</c:v>
                </c:pt>
                <c:pt idx="12">
                  <c:v>2024.0</c:v>
                </c:pt>
                <c:pt idx="13">
                  <c:v>2025.0</c:v>
                </c:pt>
                <c:pt idx="14">
                  <c:v>2026.0</c:v>
                </c:pt>
                <c:pt idx="15">
                  <c:v>2027.0</c:v>
                </c:pt>
                <c:pt idx="16">
                  <c:v>2028.0</c:v>
                </c:pt>
                <c:pt idx="17">
                  <c:v>2029.0</c:v>
                </c:pt>
                <c:pt idx="18">
                  <c:v>2030.0</c:v>
                </c:pt>
                <c:pt idx="19">
                  <c:v>2031.0</c:v>
                </c:pt>
                <c:pt idx="20">
                  <c:v>2032.0</c:v>
                </c:pt>
                <c:pt idx="21">
                  <c:v>2033.0</c:v>
                </c:pt>
                <c:pt idx="22">
                  <c:v>2034.0</c:v>
                </c:pt>
                <c:pt idx="23">
                  <c:v>2035.0</c:v>
                </c:pt>
                <c:pt idx="24">
                  <c:v>2036.0</c:v>
                </c:pt>
                <c:pt idx="25">
                  <c:v>2037.0</c:v>
                </c:pt>
                <c:pt idx="26">
                  <c:v>2038.0</c:v>
                </c:pt>
                <c:pt idx="27">
                  <c:v>2039.0</c:v>
                </c:pt>
                <c:pt idx="28">
                  <c:v>2040.0</c:v>
                </c:pt>
                <c:pt idx="29">
                  <c:v>2041.0</c:v>
                </c:pt>
                <c:pt idx="30">
                  <c:v>2042.0</c:v>
                </c:pt>
                <c:pt idx="31">
                  <c:v>2043.0</c:v>
                </c:pt>
                <c:pt idx="32">
                  <c:v>2044.0</c:v>
                </c:pt>
                <c:pt idx="33">
                  <c:v>2045.0</c:v>
                </c:pt>
                <c:pt idx="34">
                  <c:v>2046.0</c:v>
                </c:pt>
                <c:pt idx="35">
                  <c:v>2047.0</c:v>
                </c:pt>
                <c:pt idx="36">
                  <c:v>2048.0</c:v>
                </c:pt>
                <c:pt idx="37">
                  <c:v>2049.0</c:v>
                </c:pt>
                <c:pt idx="38">
                  <c:v>2050.0</c:v>
                </c:pt>
              </c:numCache>
            </c:numRef>
          </c:cat>
          <c:val>
            <c:numRef>
              <c:f>Model!$B$50:$AN$50</c:f>
              <c:numCache>
                <c:formatCode>_-* #,##0_-;\-* #,##0_-;_-* "-"??_-;_-@_-</c:formatCode>
                <c:ptCount val="39"/>
                <c:pt idx="0">
                  <c:v>248.3</c:v>
                </c:pt>
                <c:pt idx="1">
                  <c:v>237.1642338909016</c:v>
                </c:pt>
                <c:pt idx="2">
                  <c:v>226.0351739657313</c:v>
                </c:pt>
                <c:pt idx="3">
                  <c:v>214.9127907004929</c:v>
                </c:pt>
                <c:pt idx="4">
                  <c:v>203.7970547011696</c:v>
                </c:pt>
                <c:pt idx="5">
                  <c:v>192.687936703152</c:v>
                </c:pt>
                <c:pt idx="6">
                  <c:v>181.585407570668</c:v>
                </c:pt>
                <c:pt idx="7">
                  <c:v>170.489438296216</c:v>
                </c:pt>
                <c:pt idx="8">
                  <c:v>159.4</c:v>
                </c:pt>
                <c:pt idx="9">
                  <c:v>172.0493087379617</c:v>
                </c:pt>
                <c:pt idx="10">
                  <c:v>180.2612565712478</c:v>
                </c:pt>
                <c:pt idx="11">
                  <c:v>186.3827653715967</c:v>
                </c:pt>
                <c:pt idx="12">
                  <c:v>189.3954298356606</c:v>
                </c:pt>
                <c:pt idx="13">
                  <c:v>187.7670731972323</c:v>
                </c:pt>
                <c:pt idx="14">
                  <c:v>179.322300017031</c:v>
                </c:pt>
                <c:pt idx="15">
                  <c:v>161.7114211486281</c:v>
                </c:pt>
                <c:pt idx="16">
                  <c:v>137.6941439516995</c:v>
                </c:pt>
                <c:pt idx="17">
                  <c:v>117.5773662550056</c:v>
                </c:pt>
                <c:pt idx="18">
                  <c:v>100.9211524464836</c:v>
                </c:pt>
                <c:pt idx="19">
                  <c:v>87.32294227385449</c:v>
                </c:pt>
                <c:pt idx="20">
                  <c:v>76.41540703556035</c:v>
                </c:pt>
                <c:pt idx="21">
                  <c:v>67.86432838425702</c:v>
                </c:pt>
                <c:pt idx="22">
                  <c:v>61.2715215385702</c:v>
                </c:pt>
                <c:pt idx="23">
                  <c:v>55.93647197442857</c:v>
                </c:pt>
                <c:pt idx="24">
                  <c:v>51.61384149752706</c:v>
                </c:pt>
                <c:pt idx="25">
                  <c:v>48.15112103576996</c:v>
                </c:pt>
                <c:pt idx="26">
                  <c:v>45.42377125180258</c:v>
                </c:pt>
                <c:pt idx="27">
                  <c:v>43.33046625996951</c:v>
                </c:pt>
                <c:pt idx="28">
                  <c:v>41.789101728797</c:v>
                </c:pt>
                <c:pt idx="29">
                  <c:v>40.73344751703803</c:v>
                </c:pt>
                <c:pt idx="30">
                  <c:v>40.1103438085512</c:v>
                </c:pt>
                <c:pt idx="31">
                  <c:v>39.87735551566931</c:v>
                </c:pt>
                <c:pt idx="32">
                  <c:v>40.00081301048965</c:v>
                </c:pt>
                <c:pt idx="33">
                  <c:v>40.4541784310702</c:v>
                </c:pt>
                <c:pt idx="34">
                  <c:v>41.21668623691801</c:v>
                </c:pt>
                <c:pt idx="35">
                  <c:v>42.27221463965452</c:v>
                </c:pt>
                <c:pt idx="36">
                  <c:v>43.6083512470119</c:v>
                </c:pt>
                <c:pt idx="37">
                  <c:v>45.2156219287524</c:v>
                </c:pt>
                <c:pt idx="38">
                  <c:v>47.08685670660338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474408"/>
        <c:axId val="573477416"/>
      </c:areaChart>
      <c:catAx>
        <c:axId val="57347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73477416"/>
        <c:crosses val="autoZero"/>
        <c:auto val="1"/>
        <c:lblAlgn val="ctr"/>
        <c:lblOffset val="100"/>
        <c:tickLblSkip val="5"/>
        <c:noMultiLvlLbl val="0"/>
      </c:catAx>
      <c:valAx>
        <c:axId val="57347741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TWh/yr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573474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8706719328001"/>
          <c:y val="0.267947594416807"/>
          <c:w val="0.268373023494014"/>
          <c:h val="0.200087561668899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Emissions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Model!$B$53:$I$53</c:f>
              <c:strCache>
                <c:ptCount val="1"/>
                <c:pt idx="0">
                  <c:v> 161   146   131   117   104   92   80   69 </c:v>
                </c:pt>
              </c:strCache>
            </c:strRef>
          </c:tx>
          <c:spPr>
            <a:ln w="25400">
              <a:noFill/>
            </a:ln>
          </c:spPr>
          <c:cat>
            <c:multiLvlStrRef>
              <c:f>#REF!</c:f>
            </c:multiLvlStrRef>
          </c:cat>
          <c:val>
            <c:numRef>
              <c:f>Model!$B$53:$AN$53</c:f>
              <c:numCache>
                <c:formatCode>_-* #,##0_-;\-* #,##0_-;_-* "-"??_-;_-@_-</c:formatCode>
                <c:ptCount val="39"/>
                <c:pt idx="0">
                  <c:v>161.395</c:v>
                </c:pt>
                <c:pt idx="1">
                  <c:v>145.8560038429045</c:v>
                </c:pt>
                <c:pt idx="2">
                  <c:v>131.1004009001242</c:v>
                </c:pt>
                <c:pt idx="3">
                  <c:v>117.1274709317686</c:v>
                </c:pt>
                <c:pt idx="4">
                  <c:v>103.9364978975965</c:v>
                </c:pt>
                <c:pt idx="5">
                  <c:v>91.52676993399718</c:v>
                </c:pt>
                <c:pt idx="6">
                  <c:v>79.89757933109389</c:v>
                </c:pt>
                <c:pt idx="7">
                  <c:v>69.04822250996747</c:v>
                </c:pt>
                <c:pt idx="8">
                  <c:v>58.97800000000002</c:v>
                </c:pt>
                <c:pt idx="9">
                  <c:v>63.54354469388718</c:v>
                </c:pt>
                <c:pt idx="10">
                  <c:v>66.4563165892667</c:v>
                </c:pt>
                <c:pt idx="11">
                  <c:v>68.58885765674756</c:v>
                </c:pt>
                <c:pt idx="12">
                  <c:v>69.57125455963264</c:v>
                </c:pt>
                <c:pt idx="13">
                  <c:v>68.84792683898514</c:v>
                </c:pt>
                <c:pt idx="14">
                  <c:v>65.63196180623331</c:v>
                </c:pt>
                <c:pt idx="15">
                  <c:v>59.07857252629876</c:v>
                </c:pt>
                <c:pt idx="16">
                  <c:v>50.2124644943864</c:v>
                </c:pt>
                <c:pt idx="17">
                  <c:v>42.798161316822</c:v>
                </c:pt>
                <c:pt idx="18">
                  <c:v>36.66801872222237</c:v>
                </c:pt>
                <c:pt idx="19">
                  <c:v>31.66912039798455</c:v>
                </c:pt>
                <c:pt idx="20">
                  <c:v>27.66237734687283</c:v>
                </c:pt>
                <c:pt idx="21">
                  <c:v>24.52164398951152</c:v>
                </c:pt>
                <c:pt idx="22">
                  <c:v>22.09859543491097</c:v>
                </c:pt>
                <c:pt idx="23">
                  <c:v>20.13712991079427</c:v>
                </c:pt>
                <c:pt idx="24">
                  <c:v>18.54657371144471</c:v>
                </c:pt>
                <c:pt idx="25">
                  <c:v>17.27020207816281</c:v>
                </c:pt>
                <c:pt idx="26">
                  <c:v>16.26171010814531</c:v>
                </c:pt>
                <c:pt idx="27">
                  <c:v>15.48341994356242</c:v>
                </c:pt>
                <c:pt idx="28">
                  <c:v>14.90477961660424</c:v>
                </c:pt>
                <c:pt idx="29">
                  <c:v>14.50110731606552</c:v>
                </c:pt>
                <c:pt idx="30">
                  <c:v>14.25254216663851</c:v>
                </c:pt>
                <c:pt idx="31">
                  <c:v>14.14316875622403</c:v>
                </c:pt>
                <c:pt idx="32">
                  <c:v>14.16028780571332</c:v>
                </c:pt>
                <c:pt idx="33">
                  <c:v>14.29380971231145</c:v>
                </c:pt>
                <c:pt idx="34">
                  <c:v>14.53575134621973</c:v>
                </c:pt>
                <c:pt idx="35">
                  <c:v>14.87981955315837</c:v>
                </c:pt>
                <c:pt idx="36">
                  <c:v>15.32106740478349</c:v>
                </c:pt>
                <c:pt idx="37">
                  <c:v>15.85561142301582</c:v>
                </c:pt>
                <c:pt idx="38">
                  <c:v>16.48039984731116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493208"/>
        <c:axId val="573496264"/>
      </c:areaChart>
      <c:catAx>
        <c:axId val="573493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73496264"/>
        <c:crosses val="autoZero"/>
        <c:auto val="1"/>
        <c:lblAlgn val="ctr"/>
        <c:lblOffset val="100"/>
        <c:tickLblSkip val="5"/>
        <c:noMultiLvlLbl val="0"/>
      </c:catAx>
      <c:valAx>
        <c:axId val="57349626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MtCO2/yr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573493208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Emissions Factor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Model!$A$52</c:f>
              <c:strCache>
                <c:ptCount val="1"/>
                <c:pt idx="0">
                  <c:v>Emissions factor</c:v>
                </c:pt>
              </c:strCache>
            </c:strRef>
          </c:tx>
          <c:marker>
            <c:symbol val="none"/>
          </c:marker>
          <c:cat>
            <c:numRef>
              <c:f>Model!$B$47:$AN$47</c:f>
              <c:numCache>
                <c:formatCode>General</c:formatCode>
                <c:ptCount val="39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  <c:pt idx="6">
                  <c:v>2018.0</c:v>
                </c:pt>
                <c:pt idx="7">
                  <c:v>2019.0</c:v>
                </c:pt>
                <c:pt idx="8">
                  <c:v>2020.0</c:v>
                </c:pt>
                <c:pt idx="9">
                  <c:v>2021.0</c:v>
                </c:pt>
                <c:pt idx="10">
                  <c:v>2022.0</c:v>
                </c:pt>
                <c:pt idx="11">
                  <c:v>2023.0</c:v>
                </c:pt>
                <c:pt idx="12">
                  <c:v>2024.0</c:v>
                </c:pt>
                <c:pt idx="13">
                  <c:v>2025.0</c:v>
                </c:pt>
                <c:pt idx="14">
                  <c:v>2026.0</c:v>
                </c:pt>
                <c:pt idx="15">
                  <c:v>2027.0</c:v>
                </c:pt>
                <c:pt idx="16">
                  <c:v>2028.0</c:v>
                </c:pt>
                <c:pt idx="17">
                  <c:v>2029.0</c:v>
                </c:pt>
                <c:pt idx="18">
                  <c:v>2030.0</c:v>
                </c:pt>
                <c:pt idx="19">
                  <c:v>2031.0</c:v>
                </c:pt>
                <c:pt idx="20">
                  <c:v>2032.0</c:v>
                </c:pt>
                <c:pt idx="21">
                  <c:v>2033.0</c:v>
                </c:pt>
                <c:pt idx="22">
                  <c:v>2034.0</c:v>
                </c:pt>
                <c:pt idx="23">
                  <c:v>2035.0</c:v>
                </c:pt>
                <c:pt idx="24">
                  <c:v>2036.0</c:v>
                </c:pt>
                <c:pt idx="25">
                  <c:v>2037.0</c:v>
                </c:pt>
                <c:pt idx="26">
                  <c:v>2038.0</c:v>
                </c:pt>
                <c:pt idx="27">
                  <c:v>2039.0</c:v>
                </c:pt>
                <c:pt idx="28">
                  <c:v>2040.0</c:v>
                </c:pt>
                <c:pt idx="29">
                  <c:v>2041.0</c:v>
                </c:pt>
                <c:pt idx="30">
                  <c:v>2042.0</c:v>
                </c:pt>
                <c:pt idx="31">
                  <c:v>2043.0</c:v>
                </c:pt>
                <c:pt idx="32">
                  <c:v>2044.0</c:v>
                </c:pt>
                <c:pt idx="33">
                  <c:v>2045.0</c:v>
                </c:pt>
                <c:pt idx="34">
                  <c:v>2046.0</c:v>
                </c:pt>
                <c:pt idx="35">
                  <c:v>2047.0</c:v>
                </c:pt>
                <c:pt idx="36">
                  <c:v>2048.0</c:v>
                </c:pt>
                <c:pt idx="37">
                  <c:v>2049.0</c:v>
                </c:pt>
                <c:pt idx="38">
                  <c:v>2050.0</c:v>
                </c:pt>
              </c:numCache>
            </c:numRef>
          </c:cat>
          <c:val>
            <c:numRef>
              <c:f>Model!$B$52:$AN$52</c:f>
              <c:numCache>
                <c:formatCode>_-* #,##0_-;\-* #,##0_-;_-* "-"??_-;_-@_-</c:formatCode>
                <c:ptCount val="39"/>
                <c:pt idx="0">
                  <c:v>466.4595375722544</c:v>
                </c:pt>
                <c:pt idx="1">
                  <c:v>423.413222122276</c:v>
                </c:pt>
                <c:pt idx="2">
                  <c:v>382.2612969435447</c:v>
                </c:pt>
                <c:pt idx="3">
                  <c:v>343.0293489909732</c:v>
                </c:pt>
                <c:pt idx="4">
                  <c:v>305.7431928303125</c:v>
                </c:pt>
                <c:pt idx="5">
                  <c:v>270.42887232045</c:v>
                </c:pt>
                <c:pt idx="6">
                  <c:v>237.1126623068843</c:v>
                </c:pt>
                <c:pt idx="7">
                  <c:v>205.8210703264497</c:v>
                </c:pt>
                <c:pt idx="8">
                  <c:v>176.5808383233534</c:v>
                </c:pt>
                <c:pt idx="9">
                  <c:v>186.4380294323253</c:v>
                </c:pt>
                <c:pt idx="10">
                  <c:v>191.0771987313078</c:v>
                </c:pt>
                <c:pt idx="11">
                  <c:v>193.2572085435512</c:v>
                </c:pt>
                <c:pt idx="12">
                  <c:v>192.0974060267117</c:v>
                </c:pt>
                <c:pt idx="13">
                  <c:v>186.2910822848512</c:v>
                </c:pt>
                <c:pt idx="14">
                  <c:v>174.0308004039356</c:v>
                </c:pt>
                <c:pt idx="15">
                  <c:v>153.5148024041555</c:v>
                </c:pt>
                <c:pt idx="16">
                  <c:v>127.8619535182738</c:v>
                </c:pt>
                <c:pt idx="17">
                  <c:v>106.7983252149517</c:v>
                </c:pt>
                <c:pt idx="18">
                  <c:v>89.66775744786612</c:v>
                </c:pt>
                <c:pt idx="19">
                  <c:v>75.89172042205696</c:v>
                </c:pt>
                <c:pt idx="20">
                  <c:v>64.96170745850764</c:v>
                </c:pt>
                <c:pt idx="21">
                  <c:v>56.4322083998287</c:v>
                </c:pt>
                <c:pt idx="22">
                  <c:v>49.83697428888665</c:v>
                </c:pt>
                <c:pt idx="23">
                  <c:v>44.5034931902713</c:v>
                </c:pt>
                <c:pt idx="24">
                  <c:v>40.16703293110714</c:v>
                </c:pt>
                <c:pt idx="25">
                  <c:v>36.65329436716511</c:v>
                </c:pt>
                <c:pt idx="26">
                  <c:v>33.82138150931282</c:v>
                </c:pt>
                <c:pt idx="27">
                  <c:v>31.55742469865044</c:v>
                </c:pt>
                <c:pt idx="28">
                  <c:v>29.76937752042939</c:v>
                </c:pt>
                <c:pt idx="29">
                  <c:v>28.38277761096424</c:v>
                </c:pt>
                <c:pt idx="30">
                  <c:v>27.33729853142571</c:v>
                </c:pt>
                <c:pt idx="31">
                  <c:v>26.58395036211168</c:v>
                </c:pt>
                <c:pt idx="32">
                  <c:v>26.08281178161188</c:v>
                </c:pt>
                <c:pt idx="33">
                  <c:v>25.8011970936887</c:v>
                </c:pt>
                <c:pt idx="34">
                  <c:v>25.71217873313051</c:v>
                </c:pt>
                <c:pt idx="35">
                  <c:v>25.79339986126514</c:v>
                </c:pt>
                <c:pt idx="36">
                  <c:v>26.02612327804874</c:v>
                </c:pt>
                <c:pt idx="37">
                  <c:v>26.39447246253427</c:v>
                </c:pt>
                <c:pt idx="38">
                  <c:v>26.88482846217146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530744"/>
        <c:axId val="573533752"/>
      </c:lineChart>
      <c:catAx>
        <c:axId val="57353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73533752"/>
        <c:crosses val="autoZero"/>
        <c:auto val="1"/>
        <c:lblAlgn val="ctr"/>
        <c:lblOffset val="100"/>
        <c:tickLblSkip val="5"/>
        <c:noMultiLvlLbl val="0"/>
      </c:catAx>
      <c:valAx>
        <c:axId val="57353375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gCO2/kWh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573530744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Low Carbon Build Rate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Model!$A$55</c:f>
              <c:strCache>
                <c:ptCount val="1"/>
                <c:pt idx="0">
                  <c:v>Zero carbon built</c:v>
                </c:pt>
              </c:strCache>
            </c:strRef>
          </c:tx>
          <c:marker>
            <c:symbol val="none"/>
          </c:marker>
          <c:cat>
            <c:numRef>
              <c:f>Model!$C$47:$AN$47</c:f>
              <c:numCache>
                <c:formatCode>General</c:formatCode>
                <c:ptCount val="3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</c:numCache>
            </c:numRef>
          </c:cat>
          <c:val>
            <c:numRef>
              <c:f>Model!$B$55:$AN$55</c:f>
              <c:numCache>
                <c:formatCode>_-* #,##0_-;\-* #,##0_-;_-* "-"??_-;_-@_-</c:formatCode>
                <c:ptCount val="39"/>
                <c:pt idx="0">
                  <c:v>12.86916666666666</c:v>
                </c:pt>
                <c:pt idx="1">
                  <c:v>12.86916666666666</c:v>
                </c:pt>
                <c:pt idx="2">
                  <c:v>13.18958333333333</c:v>
                </c:pt>
                <c:pt idx="3">
                  <c:v>13.51</c:v>
                </c:pt>
                <c:pt idx="4">
                  <c:v>13.83041666666665</c:v>
                </c:pt>
                <c:pt idx="5">
                  <c:v>14.15083333333332</c:v>
                </c:pt>
                <c:pt idx="6">
                  <c:v>14.47124999999998</c:v>
                </c:pt>
                <c:pt idx="7">
                  <c:v>14.79166666666665</c:v>
                </c:pt>
                <c:pt idx="8">
                  <c:v>15.11208333333331</c:v>
                </c:pt>
                <c:pt idx="9">
                  <c:v>0.0</c:v>
                </c:pt>
                <c:pt idx="10">
                  <c:v>4.383</c:v>
                </c:pt>
                <c:pt idx="11">
                  <c:v>6.5745</c:v>
                </c:pt>
                <c:pt idx="12">
                  <c:v>9.86175</c:v>
                </c:pt>
                <c:pt idx="13">
                  <c:v>14.792625</c:v>
                </c:pt>
                <c:pt idx="14">
                  <c:v>22.1889375</c:v>
                </c:pt>
                <c:pt idx="15">
                  <c:v>33.28340625</c:v>
                </c:pt>
                <c:pt idx="16">
                  <c:v>43.83</c:v>
                </c:pt>
                <c:pt idx="17">
                  <c:v>43.83</c:v>
                </c:pt>
                <c:pt idx="18">
                  <c:v>43.83</c:v>
                </c:pt>
                <c:pt idx="19">
                  <c:v>43.83</c:v>
                </c:pt>
                <c:pt idx="20">
                  <c:v>43.83</c:v>
                </c:pt>
                <c:pt idx="21">
                  <c:v>43.83</c:v>
                </c:pt>
                <c:pt idx="22">
                  <c:v>43.83</c:v>
                </c:pt>
                <c:pt idx="23">
                  <c:v>43.83</c:v>
                </c:pt>
                <c:pt idx="24">
                  <c:v>43.83</c:v>
                </c:pt>
                <c:pt idx="25">
                  <c:v>43.83</c:v>
                </c:pt>
                <c:pt idx="26">
                  <c:v>43.83</c:v>
                </c:pt>
                <c:pt idx="27">
                  <c:v>43.83</c:v>
                </c:pt>
                <c:pt idx="28">
                  <c:v>43.83</c:v>
                </c:pt>
                <c:pt idx="29">
                  <c:v>43.83</c:v>
                </c:pt>
                <c:pt idx="30">
                  <c:v>43.83</c:v>
                </c:pt>
                <c:pt idx="31">
                  <c:v>43.83</c:v>
                </c:pt>
                <c:pt idx="32">
                  <c:v>43.83</c:v>
                </c:pt>
                <c:pt idx="33">
                  <c:v>43.83</c:v>
                </c:pt>
                <c:pt idx="34">
                  <c:v>43.83</c:v>
                </c:pt>
                <c:pt idx="35">
                  <c:v>43.83</c:v>
                </c:pt>
                <c:pt idx="36">
                  <c:v>43.83</c:v>
                </c:pt>
                <c:pt idx="37">
                  <c:v>43.83</c:v>
                </c:pt>
                <c:pt idx="38">
                  <c:v>43.83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690568"/>
        <c:axId val="572687544"/>
      </c:lineChart>
      <c:catAx>
        <c:axId val="57269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72687544"/>
        <c:crosses val="autoZero"/>
        <c:auto val="1"/>
        <c:lblAlgn val="ctr"/>
        <c:lblOffset val="100"/>
        <c:tickLblSkip val="5"/>
        <c:noMultiLvlLbl val="0"/>
      </c:catAx>
      <c:valAx>
        <c:axId val="57268754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TWh/yr/yr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572690568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9525</xdr:rowOff>
    </xdr:from>
    <xdr:to>
      <xdr:col>3</xdr:col>
      <xdr:colOff>47625</xdr:colOff>
      <xdr:row>28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14</xdr:row>
      <xdr:rowOff>9526</xdr:rowOff>
    </xdr:from>
    <xdr:to>
      <xdr:col>8</xdr:col>
      <xdr:colOff>171450</xdr:colOff>
      <xdr:row>28</xdr:row>
      <xdr:rowOff>41771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209551</xdr:colOff>
      <xdr:row>14</xdr:row>
      <xdr:rowOff>9525</xdr:rowOff>
    </xdr:from>
    <xdr:to>
      <xdr:col>13</xdr:col>
      <xdr:colOff>285751</xdr:colOff>
      <xdr:row>28</xdr:row>
      <xdr:rowOff>41770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314325</xdr:colOff>
      <xdr:row>14</xdr:row>
      <xdr:rowOff>0</xdr:rowOff>
    </xdr:from>
    <xdr:to>
      <xdr:col>18</xdr:col>
      <xdr:colOff>400050</xdr:colOff>
      <xdr:row>28</xdr:row>
      <xdr:rowOff>32245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89"/>
  <sheetViews>
    <sheetView tabSelected="1" workbookViewId="0">
      <pane xSplit="1" topLeftCell="S1" activePane="topRight" state="frozen"/>
      <selection pane="topRight" activeCell="B50" sqref="B50:AN50"/>
    </sheetView>
  </sheetViews>
  <sheetFormatPr baseColWidth="10" defaultColWidth="8.83203125" defaultRowHeight="12" x14ac:dyDescent="0"/>
  <cols>
    <col min="1" max="1" width="27.83203125" customWidth="1"/>
    <col min="4" max="4" width="10.5" customWidth="1"/>
    <col min="42" max="42" width="19.1640625" bestFit="1" customWidth="1"/>
  </cols>
  <sheetData>
    <row r="2" spans="1:18">
      <c r="A2" s="3" t="s">
        <v>16</v>
      </c>
      <c r="E2" s="3" t="s">
        <v>8</v>
      </c>
    </row>
    <row r="3" spans="1:18">
      <c r="A3" t="s">
        <v>17</v>
      </c>
      <c r="B3" s="5">
        <v>2020</v>
      </c>
      <c r="E3" t="s">
        <v>47</v>
      </c>
      <c r="F3" s="12">
        <f>SUM(M53:Q53)</f>
        <v>331.71857338789744</v>
      </c>
      <c r="G3" t="s">
        <v>81</v>
      </c>
      <c r="Q3" t="s">
        <v>9</v>
      </c>
    </row>
    <row r="4" spans="1:18">
      <c r="A4" t="s">
        <v>18</v>
      </c>
      <c r="B4" s="5">
        <v>613</v>
      </c>
      <c r="C4" t="s">
        <v>1</v>
      </c>
      <c r="E4" t="s">
        <v>48</v>
      </c>
      <c r="L4" s="10" t="s">
        <v>31</v>
      </c>
      <c r="M4" s="11">
        <f>B31*((1+B32)^(B3-B47))</f>
        <v>333.99999999999983</v>
      </c>
      <c r="N4" t="s">
        <v>1</v>
      </c>
      <c r="Q4" t="s">
        <v>10</v>
      </c>
      <c r="R4" t="s">
        <v>11</v>
      </c>
    </row>
    <row r="5" spans="1:18">
      <c r="E5">
        <v>2020</v>
      </c>
      <c r="F5" s="12">
        <f>J52</f>
        <v>176.58083832335336</v>
      </c>
      <c r="G5" t="s">
        <v>5</v>
      </c>
      <c r="L5" s="10" t="s">
        <v>32</v>
      </c>
      <c r="M5" s="8">
        <f>((B4/M4)^(1/(2050-B3)))-1</f>
        <v>2.0447032149585764E-2</v>
      </c>
      <c r="N5" t="s">
        <v>33</v>
      </c>
      <c r="Q5">
        <f>690-365</f>
        <v>325</v>
      </c>
      <c r="R5">
        <f>860-365</f>
        <v>495</v>
      </c>
    </row>
    <row r="6" spans="1:18">
      <c r="A6" s="3" t="s">
        <v>46</v>
      </c>
      <c r="E6">
        <v>2030</v>
      </c>
      <c r="F6" s="12">
        <f>T52</f>
        <v>89.667757447866123</v>
      </c>
      <c r="G6" t="s">
        <v>5</v>
      </c>
      <c r="Q6">
        <f>Q5/5</f>
        <v>65</v>
      </c>
      <c r="R6">
        <f>R5/5</f>
        <v>99</v>
      </c>
    </row>
    <row r="7" spans="1:18">
      <c r="A7" t="s">
        <v>19</v>
      </c>
      <c r="B7" s="6">
        <v>0.3</v>
      </c>
      <c r="C7" t="s">
        <v>20</v>
      </c>
      <c r="E7">
        <v>2050</v>
      </c>
      <c r="F7" s="12">
        <f>AN52</f>
        <v>26.884828462171455</v>
      </c>
      <c r="G7" t="s">
        <v>5</v>
      </c>
      <c r="L7" s="10" t="s">
        <v>36</v>
      </c>
      <c r="M7" s="2">
        <f>B7*J48</f>
        <v>100.19999999999997</v>
      </c>
      <c r="N7" t="s">
        <v>1</v>
      </c>
    </row>
    <row r="8" spans="1:18">
      <c r="A8" t="s">
        <v>22</v>
      </c>
      <c r="B8" s="5">
        <v>2021</v>
      </c>
      <c r="E8" t="s">
        <v>6</v>
      </c>
      <c r="F8" s="2">
        <f>SUM(B53:AN53)</f>
        <v>1907.2421424213694</v>
      </c>
      <c r="G8" t="s">
        <v>52</v>
      </c>
    </row>
    <row r="9" spans="1:18">
      <c r="A9" t="s">
        <v>15</v>
      </c>
      <c r="B9" s="7">
        <f>5*24*365.25/1000</f>
        <v>43.83</v>
      </c>
      <c r="C9" t="s">
        <v>7</v>
      </c>
    </row>
    <row r="10" spans="1:18">
      <c r="A10" t="s">
        <v>51</v>
      </c>
      <c r="B10" s="7">
        <f>0.5*24*365.25/1000</f>
        <v>4.383</v>
      </c>
      <c r="C10" t="s">
        <v>7</v>
      </c>
    </row>
    <row r="11" spans="1:18">
      <c r="A11" t="s">
        <v>49</v>
      </c>
      <c r="B11" s="14">
        <v>0.5</v>
      </c>
      <c r="C11" t="s">
        <v>53</v>
      </c>
    </row>
    <row r="12" spans="1:18">
      <c r="A12" t="s">
        <v>50</v>
      </c>
      <c r="B12" s="14">
        <v>1</v>
      </c>
      <c r="C12" t="s">
        <v>53</v>
      </c>
    </row>
    <row r="13" spans="1:18">
      <c r="A13" t="s">
        <v>28</v>
      </c>
      <c r="B13" s="5">
        <v>30</v>
      </c>
      <c r="C13" t="s">
        <v>29</v>
      </c>
      <c r="D13" s="9" t="s">
        <v>30</v>
      </c>
    </row>
    <row r="14" spans="1:18">
      <c r="B14" s="13"/>
      <c r="D14" s="9"/>
    </row>
    <row r="15" spans="1:18">
      <c r="B15" s="13"/>
      <c r="D15" s="9"/>
    </row>
    <row r="16" spans="1:18">
      <c r="B16" s="13"/>
      <c r="D16" s="9"/>
    </row>
    <row r="17" spans="1:4">
      <c r="B17" s="13"/>
      <c r="D17" s="9"/>
    </row>
    <row r="18" spans="1:4">
      <c r="B18" s="13"/>
      <c r="D18" s="9"/>
    </row>
    <row r="19" spans="1:4">
      <c r="B19" s="13"/>
      <c r="D19" s="9"/>
    </row>
    <row r="20" spans="1:4">
      <c r="B20" s="13"/>
      <c r="D20" s="9"/>
    </row>
    <row r="21" spans="1:4">
      <c r="B21" s="13"/>
      <c r="D21" s="9"/>
    </row>
    <row r="22" spans="1:4">
      <c r="B22" s="13"/>
      <c r="D22" s="9"/>
    </row>
    <row r="23" spans="1:4">
      <c r="B23" s="13"/>
      <c r="D23" s="9"/>
    </row>
    <row r="24" spans="1:4">
      <c r="B24" s="13"/>
      <c r="D24" s="9"/>
    </row>
    <row r="25" spans="1:4">
      <c r="B25" s="13"/>
      <c r="D25" s="9"/>
    </row>
    <row r="26" spans="1:4">
      <c r="B26" s="13"/>
      <c r="D26" s="9"/>
    </row>
    <row r="27" spans="1:4">
      <c r="B27" s="13"/>
      <c r="D27" s="9"/>
    </row>
    <row r="28" spans="1:4">
      <c r="B28" s="13"/>
      <c r="D28" s="9"/>
    </row>
    <row r="29" spans="1:4">
      <c r="B29" s="13"/>
      <c r="D29" s="9"/>
    </row>
    <row r="30" spans="1:4">
      <c r="B30" s="13"/>
    </row>
    <row r="31" spans="1:4">
      <c r="A31" t="s">
        <v>23</v>
      </c>
      <c r="B31" s="5">
        <v>346</v>
      </c>
      <c r="C31" t="s">
        <v>1</v>
      </c>
    </row>
    <row r="32" spans="1:4">
      <c r="A32" t="s">
        <v>24</v>
      </c>
      <c r="B32" s="17">
        <f>((334/346)^(1/8))-1</f>
        <v>-4.4025032054867408E-3</v>
      </c>
      <c r="C32" t="s">
        <v>21</v>
      </c>
      <c r="D32" s="9" t="s">
        <v>26</v>
      </c>
    </row>
    <row r="33" spans="1:51">
      <c r="L33" s="10"/>
      <c r="M33">
        <v>2012</v>
      </c>
      <c r="N33">
        <v>2020</v>
      </c>
    </row>
    <row r="34" spans="1:51">
      <c r="A34" t="s">
        <v>35</v>
      </c>
      <c r="B34" s="5">
        <v>38.700000000000003</v>
      </c>
      <c r="C34" t="s">
        <v>1</v>
      </c>
      <c r="L34" s="10" t="s">
        <v>12</v>
      </c>
      <c r="M34" s="1">
        <f>B34</f>
        <v>38.700000000000003</v>
      </c>
      <c r="N34" s="2">
        <f>M7</f>
        <v>100.19999999999997</v>
      </c>
      <c r="O34" t="s">
        <v>1</v>
      </c>
    </row>
    <row r="35" spans="1:51">
      <c r="A35" t="s">
        <v>34</v>
      </c>
      <c r="B35" s="5">
        <v>59</v>
      </c>
      <c r="C35" t="s">
        <v>1</v>
      </c>
      <c r="L35" s="10" t="s">
        <v>42</v>
      </c>
      <c r="M35" s="1">
        <v>0</v>
      </c>
      <c r="N35">
        <f>B37</f>
        <v>5.4</v>
      </c>
      <c r="O35" t="s">
        <v>1</v>
      </c>
    </row>
    <row r="36" spans="1:51">
      <c r="A36" t="s">
        <v>37</v>
      </c>
      <c r="B36" s="5">
        <v>10</v>
      </c>
      <c r="C36" t="s">
        <v>1</v>
      </c>
      <c r="D36" s="9" t="s">
        <v>38</v>
      </c>
      <c r="L36" s="10" t="s">
        <v>43</v>
      </c>
      <c r="M36" s="1">
        <f>B35</f>
        <v>59</v>
      </c>
      <c r="N36" s="2">
        <f>M36+B36</f>
        <v>69</v>
      </c>
      <c r="O36" t="s">
        <v>1</v>
      </c>
    </row>
    <row r="37" spans="1:51">
      <c r="A37" t="s">
        <v>39</v>
      </c>
      <c r="B37" s="5">
        <v>5.4</v>
      </c>
      <c r="C37" t="s">
        <v>1</v>
      </c>
      <c r="D37" s="9" t="s">
        <v>40</v>
      </c>
      <c r="L37" s="10" t="s">
        <v>44</v>
      </c>
      <c r="M37" s="2">
        <f>SUM(M34:M36)</f>
        <v>97.7</v>
      </c>
      <c r="N37" s="2">
        <f>SUM(N34:N36)</f>
        <v>174.59999999999997</v>
      </c>
      <c r="O37" t="s">
        <v>1</v>
      </c>
    </row>
    <row r="38" spans="1:51">
      <c r="L38" s="10" t="s">
        <v>41</v>
      </c>
      <c r="N38">
        <f>(N37-M37)/(N33-M33)</f>
        <v>9.6124999999999954</v>
      </c>
      <c r="O38" t="s">
        <v>7</v>
      </c>
    </row>
    <row r="39" spans="1:51">
      <c r="B39">
        <v>2012</v>
      </c>
      <c r="C39">
        <v>2020</v>
      </c>
      <c r="D39">
        <v>2050</v>
      </c>
    </row>
    <row r="40" spans="1:51">
      <c r="A40" t="s">
        <v>25</v>
      </c>
      <c r="B40" s="5">
        <v>650</v>
      </c>
      <c r="C40" s="5">
        <v>370</v>
      </c>
      <c r="D40" s="5">
        <v>350</v>
      </c>
      <c r="E40" t="s">
        <v>5</v>
      </c>
      <c r="G40" s="9" t="s">
        <v>27</v>
      </c>
    </row>
    <row r="41" spans="1:51">
      <c r="A41" t="s">
        <v>41</v>
      </c>
      <c r="C41">
        <f>(C40-B40)/(C39-B39)</f>
        <v>-35</v>
      </c>
      <c r="D41">
        <f>(D40-C40)/(D39-C39)</f>
        <v>-0.66666666666666663</v>
      </c>
      <c r="E41" t="s">
        <v>45</v>
      </c>
    </row>
    <row r="43" spans="1:51">
      <c r="B43">
        <v>2012</v>
      </c>
      <c r="C43">
        <v>2050</v>
      </c>
      <c r="D43" t="s">
        <v>76</v>
      </c>
    </row>
    <row r="44" spans="1:51">
      <c r="A44" t="s">
        <v>58</v>
      </c>
      <c r="B44" s="5">
        <v>0.5</v>
      </c>
      <c r="C44" s="5">
        <v>0.5</v>
      </c>
      <c r="D44" s="18">
        <f>((C44/B44)^(1/($C$43-B3)))-1</f>
        <v>0</v>
      </c>
    </row>
    <row r="45" spans="1:51">
      <c r="A45" t="s">
        <v>59</v>
      </c>
      <c r="B45" s="5">
        <v>1.5</v>
      </c>
      <c r="C45" s="5">
        <v>2</v>
      </c>
      <c r="D45" s="18">
        <f>((C45/B45)^(1/($C$43-B3)))-1</f>
        <v>9.6355280556115197E-3</v>
      </c>
    </row>
    <row r="47" spans="1:51">
      <c r="A47" t="s">
        <v>54</v>
      </c>
      <c r="B47">
        <v>2012</v>
      </c>
      <c r="C47">
        <f>B47+1</f>
        <v>2013</v>
      </c>
      <c r="D47">
        <f t="shared" ref="D47:AN47" si="0">C47+1</f>
        <v>2014</v>
      </c>
      <c r="E47">
        <f t="shared" si="0"/>
        <v>2015</v>
      </c>
      <c r="F47">
        <f t="shared" si="0"/>
        <v>2016</v>
      </c>
      <c r="G47">
        <f t="shared" si="0"/>
        <v>2017</v>
      </c>
      <c r="H47">
        <f t="shared" si="0"/>
        <v>2018</v>
      </c>
      <c r="I47">
        <f t="shared" si="0"/>
        <v>2019</v>
      </c>
      <c r="J47">
        <f t="shared" si="0"/>
        <v>2020</v>
      </c>
      <c r="K47">
        <f t="shared" si="0"/>
        <v>2021</v>
      </c>
      <c r="L47">
        <f t="shared" si="0"/>
        <v>2022</v>
      </c>
      <c r="M47">
        <f t="shared" si="0"/>
        <v>2023</v>
      </c>
      <c r="N47">
        <f t="shared" si="0"/>
        <v>2024</v>
      </c>
      <c r="O47">
        <f t="shared" si="0"/>
        <v>2025</v>
      </c>
      <c r="P47">
        <f t="shared" si="0"/>
        <v>2026</v>
      </c>
      <c r="Q47">
        <f t="shared" si="0"/>
        <v>2027</v>
      </c>
      <c r="R47">
        <f t="shared" si="0"/>
        <v>2028</v>
      </c>
      <c r="S47">
        <f t="shared" si="0"/>
        <v>2029</v>
      </c>
      <c r="T47">
        <f t="shared" si="0"/>
        <v>2030</v>
      </c>
      <c r="U47">
        <f t="shared" si="0"/>
        <v>2031</v>
      </c>
      <c r="V47">
        <f t="shared" si="0"/>
        <v>2032</v>
      </c>
      <c r="W47">
        <f t="shared" si="0"/>
        <v>2033</v>
      </c>
      <c r="X47">
        <f t="shared" si="0"/>
        <v>2034</v>
      </c>
      <c r="Y47">
        <f t="shared" si="0"/>
        <v>2035</v>
      </c>
      <c r="Z47">
        <f t="shared" si="0"/>
        <v>2036</v>
      </c>
      <c r="AA47">
        <f t="shared" si="0"/>
        <v>2037</v>
      </c>
      <c r="AB47">
        <f t="shared" si="0"/>
        <v>2038</v>
      </c>
      <c r="AC47">
        <f t="shared" si="0"/>
        <v>2039</v>
      </c>
      <c r="AD47">
        <f t="shared" si="0"/>
        <v>2040</v>
      </c>
      <c r="AE47">
        <f t="shared" si="0"/>
        <v>2041</v>
      </c>
      <c r="AF47">
        <f t="shared" si="0"/>
        <v>2042</v>
      </c>
      <c r="AG47">
        <f t="shared" si="0"/>
        <v>2043</v>
      </c>
      <c r="AH47">
        <f t="shared" si="0"/>
        <v>2044</v>
      </c>
      <c r="AI47">
        <f t="shared" si="0"/>
        <v>2045</v>
      </c>
      <c r="AJ47">
        <f t="shared" si="0"/>
        <v>2046</v>
      </c>
      <c r="AK47">
        <f t="shared" si="0"/>
        <v>2047</v>
      </c>
      <c r="AL47">
        <f t="shared" si="0"/>
        <v>2048</v>
      </c>
      <c r="AM47">
        <f t="shared" si="0"/>
        <v>2049</v>
      </c>
      <c r="AN47">
        <f t="shared" si="0"/>
        <v>2050</v>
      </c>
      <c r="AS47" s="3"/>
      <c r="AT47" s="3"/>
      <c r="AU47" s="3"/>
      <c r="AV47" s="3"/>
      <c r="AW47" s="3"/>
      <c r="AX47" s="3"/>
      <c r="AY47" s="3"/>
    </row>
    <row r="48" spans="1:51">
      <c r="A48" t="s">
        <v>0</v>
      </c>
      <c r="B48">
        <f>B31</f>
        <v>346</v>
      </c>
      <c r="C48" s="1">
        <f t="shared" ref="C48:AN48" si="1">B48*IF(C$47&gt;$B$3,(1+$M$5),(1+$B$32))</f>
        <v>344.47673389090158</v>
      </c>
      <c r="D48" s="1">
        <f t="shared" si="1"/>
        <v>342.96017396573131</v>
      </c>
      <c r="E48" s="1">
        <f t="shared" si="1"/>
        <v>341.45029070049287</v>
      </c>
      <c r="F48" s="1">
        <f t="shared" si="1"/>
        <v>339.94705470116958</v>
      </c>
      <c r="G48" s="1">
        <f t="shared" si="1"/>
        <v>338.45043670315192</v>
      </c>
      <c r="H48" s="1">
        <f t="shared" si="1"/>
        <v>336.96040757066788</v>
      </c>
      <c r="I48" s="1">
        <f t="shared" si="1"/>
        <v>335.47693829621591</v>
      </c>
      <c r="J48" s="1">
        <f t="shared" si="1"/>
        <v>333.99999999999994</v>
      </c>
      <c r="K48" s="1">
        <f t="shared" si="1"/>
        <v>340.82930873796158</v>
      </c>
      <c r="L48" s="1">
        <f t="shared" si="1"/>
        <v>347.79825657124775</v>
      </c>
      <c r="M48" s="1">
        <f t="shared" si="1"/>
        <v>354.90969870492995</v>
      </c>
      <c r="N48" s="1">
        <f t="shared" si="1"/>
        <v>362.16654872454944</v>
      </c>
      <c r="O48" s="1">
        <f t="shared" si="1"/>
        <v>369.5717797898248</v>
      </c>
      <c r="P48" s="1">
        <f t="shared" si="1"/>
        <v>377.12842585276695</v>
      </c>
      <c r="Q48" s="1">
        <f t="shared" si="1"/>
        <v>384.83958290070115</v>
      </c>
      <c r="R48" s="1">
        <f t="shared" si="1"/>
        <v>392.70841022470495</v>
      </c>
      <c r="S48" s="1">
        <f t="shared" si="1"/>
        <v>400.73813171398223</v>
      </c>
      <c r="T48" s="1">
        <f t="shared" si="1"/>
        <v>408.93203717670298</v>
      </c>
      <c r="U48" s="1">
        <f t="shared" si="1"/>
        <v>417.2934836878506</v>
      </c>
      <c r="V48" s="1">
        <f t="shared" si="1"/>
        <v>425.82589696462873</v>
      </c>
      <c r="W48" s="1">
        <f t="shared" si="1"/>
        <v>434.53277276999069</v>
      </c>
      <c r="X48" s="1">
        <f t="shared" si="1"/>
        <v>443.41767834486734</v>
      </c>
      <c r="Y48" s="1">
        <f t="shared" si="1"/>
        <v>452.48425386967955</v>
      </c>
      <c r="Z48" s="1">
        <f t="shared" si="1"/>
        <v>461.73621395573423</v>
      </c>
      <c r="AA48" s="1">
        <f t="shared" si="1"/>
        <v>471.17734916711515</v>
      </c>
      <c r="AB48" s="1">
        <f t="shared" si="1"/>
        <v>480.81152757369176</v>
      </c>
      <c r="AC48" s="1">
        <f t="shared" si="1"/>
        <v>490.64269633588248</v>
      </c>
      <c r="AD48" s="1">
        <f t="shared" si="1"/>
        <v>500.67488332182171</v>
      </c>
      <c r="AE48" s="1">
        <f t="shared" si="1"/>
        <v>510.9121987575931</v>
      </c>
      <c r="AF48" s="1">
        <f t="shared" si="1"/>
        <v>521.35883691120512</v>
      </c>
      <c r="AG48" s="1">
        <f t="shared" si="1"/>
        <v>532.01907781099919</v>
      </c>
      <c r="AH48" s="1">
        <f t="shared" si="1"/>
        <v>542.89728899919362</v>
      </c>
      <c r="AI48" s="1">
        <f t="shared" si="1"/>
        <v>553.9979273212831</v>
      </c>
      <c r="AJ48" s="1">
        <f t="shared" si="1"/>
        <v>565.32554075202529</v>
      </c>
      <c r="AK48" s="1">
        <f t="shared" si="1"/>
        <v>576.88477025876387</v>
      </c>
      <c r="AL48" s="1">
        <f t="shared" si="1"/>
        <v>588.68035170285123</v>
      </c>
      <c r="AM48" s="1">
        <f t="shared" si="1"/>
        <v>600.71711777994892</v>
      </c>
      <c r="AN48" s="1">
        <f t="shared" si="1"/>
        <v>613.00000000000205</v>
      </c>
      <c r="AO48" t="s">
        <v>1</v>
      </c>
    </row>
    <row r="49" spans="1:41">
      <c r="A49" t="s">
        <v>3</v>
      </c>
      <c r="B49" s="2">
        <f>M37</f>
        <v>97.7</v>
      </c>
      <c r="C49" s="2">
        <f>B49+$N$38</f>
        <v>107.3125</v>
      </c>
      <c r="D49" s="2">
        <f t="shared" ref="D49:J49" si="2">C49+$N$38</f>
        <v>116.925</v>
      </c>
      <c r="E49" s="2">
        <f t="shared" si="2"/>
        <v>126.53749999999999</v>
      </c>
      <c r="F49" s="2">
        <f t="shared" si="2"/>
        <v>136.14999999999998</v>
      </c>
      <c r="G49" s="2">
        <f t="shared" si="2"/>
        <v>145.76249999999996</v>
      </c>
      <c r="H49" s="2">
        <f t="shared" si="2"/>
        <v>155.37499999999994</v>
      </c>
      <c r="I49" s="2">
        <f t="shared" si="2"/>
        <v>164.98749999999993</v>
      </c>
      <c r="J49" s="2">
        <f t="shared" si="2"/>
        <v>174.59999999999991</v>
      </c>
      <c r="K49" s="2">
        <f>K86</f>
        <v>168.77999999999992</v>
      </c>
      <c r="L49" s="2">
        <f t="shared" ref="L49:AN49" si="3">L86</f>
        <v>167.53699999999992</v>
      </c>
      <c r="M49" s="2">
        <f t="shared" si="3"/>
        <v>168.52693333333326</v>
      </c>
      <c r="N49" s="2">
        <f t="shared" si="3"/>
        <v>172.77111888888882</v>
      </c>
      <c r="O49" s="2">
        <f t="shared" si="3"/>
        <v>181.80470659259254</v>
      </c>
      <c r="P49" s="2">
        <f t="shared" si="3"/>
        <v>197.806125835736</v>
      </c>
      <c r="Q49" s="2">
        <f t="shared" si="3"/>
        <v>223.12816175207308</v>
      </c>
      <c r="R49" s="2">
        <f t="shared" si="3"/>
        <v>255.01426627300543</v>
      </c>
      <c r="S49" s="2">
        <f t="shared" si="3"/>
        <v>283.16076545897664</v>
      </c>
      <c r="T49" s="2">
        <f t="shared" si="3"/>
        <v>308.01088473021935</v>
      </c>
      <c r="U49" s="2">
        <f t="shared" si="3"/>
        <v>329.9705414139961</v>
      </c>
      <c r="V49" s="2">
        <f t="shared" si="3"/>
        <v>349.41048992906838</v>
      </c>
      <c r="W49" s="2">
        <f t="shared" si="3"/>
        <v>366.66844438573366</v>
      </c>
      <c r="X49" s="2">
        <f t="shared" si="3"/>
        <v>382.14615680629714</v>
      </c>
      <c r="Y49" s="2">
        <f t="shared" si="3"/>
        <v>396.54778189525098</v>
      </c>
      <c r="Z49" s="2">
        <f t="shared" si="3"/>
        <v>410.12237245820717</v>
      </c>
      <c r="AA49" s="2">
        <f t="shared" si="3"/>
        <v>423.02622813134519</v>
      </c>
      <c r="AB49" s="2">
        <f t="shared" si="3"/>
        <v>435.38775632188919</v>
      </c>
      <c r="AC49" s="2">
        <f t="shared" si="3"/>
        <v>447.31223007591296</v>
      </c>
      <c r="AD49" s="2">
        <f t="shared" si="3"/>
        <v>458.88578159302472</v>
      </c>
      <c r="AE49" s="2">
        <f t="shared" si="3"/>
        <v>470.17875124055507</v>
      </c>
      <c r="AF49" s="2">
        <f t="shared" si="3"/>
        <v>481.24849310265392</v>
      </c>
      <c r="AG49" s="2">
        <f t="shared" si="3"/>
        <v>492.14172229532988</v>
      </c>
      <c r="AH49" s="2">
        <f t="shared" si="3"/>
        <v>502.89647598870397</v>
      </c>
      <c r="AI49" s="2">
        <f t="shared" si="3"/>
        <v>513.5437488902129</v>
      </c>
      <c r="AJ49" s="2">
        <f t="shared" si="3"/>
        <v>524.10885451510728</v>
      </c>
      <c r="AK49" s="2">
        <f t="shared" si="3"/>
        <v>534.61255561910934</v>
      </c>
      <c r="AL49" s="2">
        <f t="shared" si="3"/>
        <v>545.07200045583932</v>
      </c>
      <c r="AM49" s="2">
        <f t="shared" si="3"/>
        <v>555.50149585119652</v>
      </c>
      <c r="AN49" s="2">
        <f t="shared" si="3"/>
        <v>565.91314329339866</v>
      </c>
      <c r="AO49" t="s">
        <v>1</v>
      </c>
    </row>
    <row r="50" spans="1:41">
      <c r="A50" t="s">
        <v>2</v>
      </c>
      <c r="B50" s="2">
        <f>B48-B49</f>
        <v>248.3</v>
      </c>
      <c r="C50" s="2">
        <f t="shared" ref="C50:AN50" si="4">C48-C49</f>
        <v>237.16423389090158</v>
      </c>
      <c r="D50" s="2">
        <f t="shared" si="4"/>
        <v>226.0351739657313</v>
      </c>
      <c r="E50" s="2">
        <f t="shared" si="4"/>
        <v>214.91279070049288</v>
      </c>
      <c r="F50" s="2">
        <f t="shared" si="4"/>
        <v>203.7970547011696</v>
      </c>
      <c r="G50" s="2">
        <f t="shared" si="4"/>
        <v>192.68793670315196</v>
      </c>
      <c r="H50" s="2">
        <f t="shared" si="4"/>
        <v>181.58540757066794</v>
      </c>
      <c r="I50" s="2">
        <f t="shared" si="4"/>
        <v>170.48943829621598</v>
      </c>
      <c r="J50" s="2">
        <f t="shared" si="4"/>
        <v>159.40000000000003</v>
      </c>
      <c r="K50" s="2">
        <f t="shared" si="4"/>
        <v>172.04930873796167</v>
      </c>
      <c r="L50" s="2">
        <f t="shared" si="4"/>
        <v>180.26125657124783</v>
      </c>
      <c r="M50" s="2">
        <f t="shared" si="4"/>
        <v>186.38276537159669</v>
      </c>
      <c r="N50" s="2">
        <f t="shared" si="4"/>
        <v>189.39542983566062</v>
      </c>
      <c r="O50" s="2">
        <f t="shared" si="4"/>
        <v>187.76707319723226</v>
      </c>
      <c r="P50" s="2">
        <f t="shared" si="4"/>
        <v>179.32230001703095</v>
      </c>
      <c r="Q50" s="2">
        <f t="shared" si="4"/>
        <v>161.71142114862806</v>
      </c>
      <c r="R50" s="2">
        <f t="shared" si="4"/>
        <v>137.69414395169952</v>
      </c>
      <c r="S50" s="2">
        <f t="shared" si="4"/>
        <v>117.57736625500559</v>
      </c>
      <c r="T50" s="2">
        <f t="shared" si="4"/>
        <v>100.92115244648363</v>
      </c>
      <c r="U50" s="2">
        <f t="shared" si="4"/>
        <v>87.322942273854494</v>
      </c>
      <c r="V50" s="2">
        <f t="shared" si="4"/>
        <v>76.415407035560349</v>
      </c>
      <c r="W50" s="2">
        <f t="shared" si="4"/>
        <v>67.864328384257021</v>
      </c>
      <c r="X50" s="2">
        <f t="shared" si="4"/>
        <v>61.271521538570198</v>
      </c>
      <c r="Y50" s="2">
        <f t="shared" si="4"/>
        <v>55.936471974428571</v>
      </c>
      <c r="Z50" s="2">
        <f t="shared" si="4"/>
        <v>51.613841497527062</v>
      </c>
      <c r="AA50" s="2">
        <f t="shared" si="4"/>
        <v>48.151121035769961</v>
      </c>
      <c r="AB50" s="2">
        <f t="shared" si="4"/>
        <v>45.423771251802577</v>
      </c>
      <c r="AC50" s="2">
        <f t="shared" si="4"/>
        <v>43.330466259969512</v>
      </c>
      <c r="AD50" s="2">
        <f t="shared" si="4"/>
        <v>41.789101728796993</v>
      </c>
      <c r="AE50" s="2">
        <f t="shared" si="4"/>
        <v>40.73344751703803</v>
      </c>
      <c r="AF50" s="2">
        <f t="shared" si="4"/>
        <v>40.110343808551193</v>
      </c>
      <c r="AG50" s="2">
        <f t="shared" si="4"/>
        <v>39.877355515669308</v>
      </c>
      <c r="AH50" s="2">
        <f t="shared" si="4"/>
        <v>40.000813010489651</v>
      </c>
      <c r="AI50" s="2">
        <f t="shared" si="4"/>
        <v>40.454178431070204</v>
      </c>
      <c r="AJ50" s="2">
        <f t="shared" si="4"/>
        <v>41.216686236918008</v>
      </c>
      <c r="AK50" s="2">
        <f t="shared" si="4"/>
        <v>42.272214639654521</v>
      </c>
      <c r="AL50" s="2">
        <f t="shared" si="4"/>
        <v>43.60835124701191</v>
      </c>
      <c r="AM50" s="2">
        <f t="shared" si="4"/>
        <v>45.215621928752398</v>
      </c>
      <c r="AN50" s="2">
        <f t="shared" si="4"/>
        <v>47.086856706603385</v>
      </c>
      <c r="AO50" t="s">
        <v>1</v>
      </c>
    </row>
    <row r="51" spans="1:41">
      <c r="A51" t="s">
        <v>4</v>
      </c>
      <c r="B51">
        <f>B40</f>
        <v>650</v>
      </c>
      <c r="C51" s="11">
        <f>B51+$C$41</f>
        <v>615</v>
      </c>
      <c r="D51" s="11">
        <f t="shared" ref="D51:J51" si="5">C51+$C$41</f>
        <v>580</v>
      </c>
      <c r="E51" s="11">
        <f t="shared" si="5"/>
        <v>545</v>
      </c>
      <c r="F51" s="11">
        <f t="shared" si="5"/>
        <v>510</v>
      </c>
      <c r="G51" s="11">
        <f t="shared" si="5"/>
        <v>475</v>
      </c>
      <c r="H51" s="11">
        <f t="shared" si="5"/>
        <v>440</v>
      </c>
      <c r="I51" s="11">
        <f t="shared" si="5"/>
        <v>405</v>
      </c>
      <c r="J51" s="11">
        <f t="shared" si="5"/>
        <v>370</v>
      </c>
      <c r="K51" s="11">
        <f>J51+$D$41</f>
        <v>369.33333333333331</v>
      </c>
      <c r="L51" s="11">
        <f t="shared" ref="L51:AN51" si="6">K51+$D$41</f>
        <v>368.66666666666663</v>
      </c>
      <c r="M51" s="11">
        <f t="shared" si="6"/>
        <v>367.99999999999994</v>
      </c>
      <c r="N51" s="11">
        <f t="shared" si="6"/>
        <v>367.33333333333326</v>
      </c>
      <c r="O51" s="11">
        <f t="shared" si="6"/>
        <v>366.66666666666657</v>
      </c>
      <c r="P51" s="11">
        <f t="shared" si="6"/>
        <v>365.99999999999989</v>
      </c>
      <c r="Q51" s="11">
        <f t="shared" si="6"/>
        <v>365.3333333333332</v>
      </c>
      <c r="R51" s="11">
        <f t="shared" si="6"/>
        <v>364.66666666666652</v>
      </c>
      <c r="S51" s="11">
        <f t="shared" si="6"/>
        <v>363.99999999999983</v>
      </c>
      <c r="T51" s="11">
        <f t="shared" si="6"/>
        <v>363.33333333333314</v>
      </c>
      <c r="U51" s="11">
        <f t="shared" si="6"/>
        <v>362.66666666666646</v>
      </c>
      <c r="V51" s="11">
        <f t="shared" si="6"/>
        <v>361.99999999999977</v>
      </c>
      <c r="W51" s="11">
        <f t="shared" si="6"/>
        <v>361.33333333333309</v>
      </c>
      <c r="X51" s="11">
        <f t="shared" si="6"/>
        <v>360.6666666666664</v>
      </c>
      <c r="Y51" s="11">
        <f t="shared" si="6"/>
        <v>359.99999999999972</v>
      </c>
      <c r="Z51" s="11">
        <f t="shared" si="6"/>
        <v>359.33333333333303</v>
      </c>
      <c r="AA51" s="11">
        <f t="shared" si="6"/>
        <v>358.66666666666634</v>
      </c>
      <c r="AB51" s="11">
        <f t="shared" si="6"/>
        <v>357.99999999999966</v>
      </c>
      <c r="AC51" s="11">
        <f t="shared" si="6"/>
        <v>357.33333333333297</v>
      </c>
      <c r="AD51" s="11">
        <f t="shared" si="6"/>
        <v>356.66666666666629</v>
      </c>
      <c r="AE51" s="11">
        <f t="shared" si="6"/>
        <v>355.9999999999996</v>
      </c>
      <c r="AF51" s="11">
        <f t="shared" si="6"/>
        <v>355.33333333333292</v>
      </c>
      <c r="AG51" s="11">
        <f t="shared" si="6"/>
        <v>354.66666666666623</v>
      </c>
      <c r="AH51" s="11">
        <f t="shared" si="6"/>
        <v>353.99999999999955</v>
      </c>
      <c r="AI51" s="11">
        <f t="shared" si="6"/>
        <v>353.33333333333286</v>
      </c>
      <c r="AJ51" s="11">
        <f t="shared" si="6"/>
        <v>352.66666666666617</v>
      </c>
      <c r="AK51" s="11">
        <f t="shared" si="6"/>
        <v>351.99999999999949</v>
      </c>
      <c r="AL51" s="11">
        <f t="shared" si="6"/>
        <v>351.3333333333328</v>
      </c>
      <c r="AM51" s="11">
        <f t="shared" si="6"/>
        <v>350.66666666666612</v>
      </c>
      <c r="AN51" s="11">
        <f t="shared" si="6"/>
        <v>349.99999999999943</v>
      </c>
      <c r="AO51" t="s">
        <v>5</v>
      </c>
    </row>
    <row r="52" spans="1:41">
      <c r="A52" t="s">
        <v>13</v>
      </c>
      <c r="B52" s="1">
        <f t="shared" ref="B52:AN52" si="7">(B53/B48)*1000</f>
        <v>466.45953757225436</v>
      </c>
      <c r="C52" s="1">
        <f t="shared" si="7"/>
        <v>423.41322212227601</v>
      </c>
      <c r="D52" s="1">
        <f t="shared" si="7"/>
        <v>382.26129694354466</v>
      </c>
      <c r="E52" s="1">
        <f t="shared" si="7"/>
        <v>343.02934899097318</v>
      </c>
      <c r="F52" s="1">
        <f t="shared" si="7"/>
        <v>305.74319283031252</v>
      </c>
      <c r="G52" s="1">
        <f t="shared" si="7"/>
        <v>270.42887232044995</v>
      </c>
      <c r="H52" s="1">
        <f t="shared" si="7"/>
        <v>237.11266230688435</v>
      </c>
      <c r="I52" s="1">
        <f t="shared" si="7"/>
        <v>205.82107032644967</v>
      </c>
      <c r="J52" s="1">
        <f t="shared" si="7"/>
        <v>176.58083832335336</v>
      </c>
      <c r="K52" s="1">
        <f t="shared" si="7"/>
        <v>186.43802943232532</v>
      </c>
      <c r="L52" s="1">
        <f t="shared" si="7"/>
        <v>191.07719873130782</v>
      </c>
      <c r="M52" s="1">
        <f t="shared" si="7"/>
        <v>193.2572085435512</v>
      </c>
      <c r="N52" s="1">
        <f t="shared" si="7"/>
        <v>192.09740602671172</v>
      </c>
      <c r="O52" s="1">
        <f t="shared" si="7"/>
        <v>186.29108228485117</v>
      </c>
      <c r="P52" s="1">
        <f t="shared" si="7"/>
        <v>174.03080040393559</v>
      </c>
      <c r="Q52" s="1">
        <f t="shared" si="7"/>
        <v>153.51480240415552</v>
      </c>
      <c r="R52" s="1">
        <f t="shared" si="7"/>
        <v>127.86195351827375</v>
      </c>
      <c r="S52" s="1">
        <f t="shared" si="7"/>
        <v>106.79832521495166</v>
      </c>
      <c r="T52" s="1">
        <f t="shared" si="7"/>
        <v>89.667757447866123</v>
      </c>
      <c r="U52" s="1">
        <f t="shared" si="7"/>
        <v>75.891720422056963</v>
      </c>
      <c r="V52" s="1">
        <f t="shared" si="7"/>
        <v>64.961707458507647</v>
      </c>
      <c r="W52" s="1">
        <f t="shared" si="7"/>
        <v>56.432208399828696</v>
      </c>
      <c r="X52" s="1">
        <f t="shared" si="7"/>
        <v>49.836974288886651</v>
      </c>
      <c r="Y52" s="1">
        <f t="shared" si="7"/>
        <v>44.503493190271293</v>
      </c>
      <c r="Z52" s="1">
        <f t="shared" si="7"/>
        <v>40.167032931107144</v>
      </c>
      <c r="AA52" s="1">
        <f t="shared" si="7"/>
        <v>36.65329436716511</v>
      </c>
      <c r="AB52" s="1">
        <f t="shared" si="7"/>
        <v>33.821381509312822</v>
      </c>
      <c r="AC52" s="1">
        <f t="shared" si="7"/>
        <v>31.557424698650436</v>
      </c>
      <c r="AD52" s="1">
        <f t="shared" si="7"/>
        <v>29.769377520429387</v>
      </c>
      <c r="AE52" s="1">
        <f t="shared" si="7"/>
        <v>28.382777610964236</v>
      </c>
      <c r="AF52" s="1">
        <f t="shared" si="7"/>
        <v>27.337298531425713</v>
      </c>
      <c r="AG52" s="1">
        <f t="shared" si="7"/>
        <v>26.583950362111676</v>
      </c>
      <c r="AH52" s="1">
        <f t="shared" si="7"/>
        <v>26.082811781611884</v>
      </c>
      <c r="AI52" s="1">
        <f t="shared" si="7"/>
        <v>25.8011970936887</v>
      </c>
      <c r="AJ52" s="1">
        <f t="shared" si="7"/>
        <v>25.712178733130514</v>
      </c>
      <c r="AK52" s="1">
        <f t="shared" si="7"/>
        <v>25.793399861265137</v>
      </c>
      <c r="AL52" s="1">
        <f t="shared" si="7"/>
        <v>26.02612327804874</v>
      </c>
      <c r="AM52" s="1">
        <f t="shared" si="7"/>
        <v>26.394472462534267</v>
      </c>
      <c r="AN52" s="1">
        <f t="shared" si="7"/>
        <v>26.884828462171455</v>
      </c>
      <c r="AO52" t="s">
        <v>5</v>
      </c>
    </row>
    <row r="53" spans="1:41">
      <c r="A53" t="s">
        <v>6</v>
      </c>
      <c r="B53" s="1">
        <f t="shared" ref="B53:AN53" si="8">B51*B50/1000</f>
        <v>161.39500000000001</v>
      </c>
      <c r="C53" s="1">
        <f t="shared" si="8"/>
        <v>145.85600384290447</v>
      </c>
      <c r="D53" s="1">
        <f t="shared" si="8"/>
        <v>131.10040090012416</v>
      </c>
      <c r="E53" s="1">
        <f t="shared" si="8"/>
        <v>117.12747093176863</v>
      </c>
      <c r="F53" s="1">
        <f t="shared" si="8"/>
        <v>103.9364978975965</v>
      </c>
      <c r="G53" s="1">
        <f t="shared" si="8"/>
        <v>91.526769933997187</v>
      </c>
      <c r="H53" s="1">
        <f t="shared" si="8"/>
        <v>79.897579331093894</v>
      </c>
      <c r="I53" s="1">
        <f t="shared" si="8"/>
        <v>69.048222509967474</v>
      </c>
      <c r="J53" s="1">
        <f t="shared" si="8"/>
        <v>58.978000000000016</v>
      </c>
      <c r="K53" s="1">
        <f t="shared" si="8"/>
        <v>63.543544693887178</v>
      </c>
      <c r="L53" s="1">
        <f t="shared" si="8"/>
        <v>66.456316589266692</v>
      </c>
      <c r="M53" s="1">
        <f t="shared" si="8"/>
        <v>68.588857656747564</v>
      </c>
      <c r="N53" s="1">
        <f t="shared" si="8"/>
        <v>69.571254559632649</v>
      </c>
      <c r="O53" s="1">
        <f t="shared" si="8"/>
        <v>68.847926838985146</v>
      </c>
      <c r="P53" s="1">
        <f t="shared" si="8"/>
        <v>65.631961806233306</v>
      </c>
      <c r="Q53" s="1">
        <f t="shared" si="8"/>
        <v>59.078572526298764</v>
      </c>
      <c r="R53" s="1">
        <f t="shared" si="8"/>
        <v>50.212464494386403</v>
      </c>
      <c r="S53" s="1">
        <f t="shared" si="8"/>
        <v>42.798161316822011</v>
      </c>
      <c r="T53" s="1">
        <f t="shared" si="8"/>
        <v>36.668018722222371</v>
      </c>
      <c r="U53" s="1">
        <f t="shared" si="8"/>
        <v>31.669120397984546</v>
      </c>
      <c r="V53" s="1">
        <f t="shared" si="8"/>
        <v>27.66237734687283</v>
      </c>
      <c r="W53" s="1">
        <f t="shared" si="8"/>
        <v>24.521643989511521</v>
      </c>
      <c r="X53" s="1">
        <f t="shared" si="8"/>
        <v>22.098595434910965</v>
      </c>
      <c r="Y53" s="1">
        <f t="shared" si="8"/>
        <v>20.137129910794268</v>
      </c>
      <c r="Z53" s="1">
        <f t="shared" si="8"/>
        <v>18.546573711444708</v>
      </c>
      <c r="AA53" s="1">
        <f t="shared" si="8"/>
        <v>17.270202078162807</v>
      </c>
      <c r="AB53" s="1">
        <f t="shared" si="8"/>
        <v>16.261710108145309</v>
      </c>
      <c r="AC53" s="1">
        <f t="shared" si="8"/>
        <v>15.483419943562422</v>
      </c>
      <c r="AD53" s="1">
        <f t="shared" si="8"/>
        <v>14.904779616604245</v>
      </c>
      <c r="AE53" s="1">
        <f t="shared" si="8"/>
        <v>14.501107316065523</v>
      </c>
      <c r="AF53" s="1">
        <f t="shared" si="8"/>
        <v>14.252542166638506</v>
      </c>
      <c r="AG53" s="1">
        <f t="shared" si="8"/>
        <v>14.143168756224032</v>
      </c>
      <c r="AH53" s="1">
        <f t="shared" si="8"/>
        <v>14.160287805713319</v>
      </c>
      <c r="AI53" s="1">
        <f t="shared" si="8"/>
        <v>14.293809712311454</v>
      </c>
      <c r="AJ53" s="1">
        <f t="shared" si="8"/>
        <v>14.535751346219731</v>
      </c>
      <c r="AK53" s="1">
        <f t="shared" si="8"/>
        <v>14.87981955315837</v>
      </c>
      <c r="AL53" s="1">
        <f t="shared" si="8"/>
        <v>15.321067404783495</v>
      </c>
      <c r="AM53" s="1">
        <f t="shared" si="8"/>
        <v>15.855611423015816</v>
      </c>
      <c r="AN53" s="1">
        <f t="shared" si="8"/>
        <v>16.480399847311158</v>
      </c>
      <c r="AO53" t="s">
        <v>14</v>
      </c>
    </row>
    <row r="54" spans="1:41">
      <c r="A54" t="s">
        <v>55</v>
      </c>
      <c r="C54" s="1">
        <f>B74*(1/$B$13)</f>
        <v>3.2566666666666668</v>
      </c>
      <c r="D54" s="1">
        <f t="shared" ref="D54:AN54" si="9">C74*(1/$B$13)</f>
        <v>3.5770833333333334</v>
      </c>
      <c r="E54" s="1">
        <f t="shared" si="9"/>
        <v>3.8975</v>
      </c>
      <c r="F54" s="1">
        <f t="shared" si="9"/>
        <v>4.2179166666666665</v>
      </c>
      <c r="G54" s="1">
        <f t="shared" si="9"/>
        <v>4.5383333333333322</v>
      </c>
      <c r="H54" s="1">
        <f t="shared" si="9"/>
        <v>4.8587499999999988</v>
      </c>
      <c r="I54" s="1">
        <f t="shared" si="9"/>
        <v>5.1791666666666645</v>
      </c>
      <c r="J54" s="1">
        <f t="shared" si="9"/>
        <v>5.499583333333331</v>
      </c>
      <c r="K54" s="1">
        <f t="shared" si="9"/>
        <v>5.8199999999999967</v>
      </c>
      <c r="L54" s="1">
        <f t="shared" si="9"/>
        <v>5.6259999999999968</v>
      </c>
      <c r="M54" s="1">
        <f t="shared" si="9"/>
        <v>5.5845666666666638</v>
      </c>
      <c r="N54" s="1">
        <f t="shared" si="9"/>
        <v>5.6175644444444419</v>
      </c>
      <c r="O54" s="1">
        <f t="shared" si="9"/>
        <v>5.7590372962962944</v>
      </c>
      <c r="P54" s="1">
        <f t="shared" si="9"/>
        <v>6.060156886419751</v>
      </c>
      <c r="Q54" s="1">
        <f t="shared" si="9"/>
        <v>6.5977829068724265</v>
      </c>
      <c r="R54" s="1">
        <f t="shared" si="9"/>
        <v>7.4873036849766796</v>
      </c>
      <c r="S54" s="1">
        <f t="shared" si="9"/>
        <v>8.6987268954774564</v>
      </c>
      <c r="T54" s="1">
        <f t="shared" si="9"/>
        <v>9.8697693322948759</v>
      </c>
      <c r="U54" s="1">
        <f t="shared" si="9"/>
        <v>11.001777021218379</v>
      </c>
      <c r="V54" s="1">
        <f t="shared" si="9"/>
        <v>12.096051120511101</v>
      </c>
      <c r="W54" s="1">
        <f t="shared" si="9"/>
        <v>13.153849416494063</v>
      </c>
      <c r="X54" s="1">
        <f t="shared" si="9"/>
        <v>14.176387769277595</v>
      </c>
      <c r="Y54" s="1">
        <f t="shared" si="9"/>
        <v>15.164841510301674</v>
      </c>
      <c r="Z54" s="1">
        <f t="shared" si="9"/>
        <v>16.120346793291617</v>
      </c>
      <c r="AA54" s="1">
        <f t="shared" si="9"/>
        <v>17.044001900181897</v>
      </c>
      <c r="AB54" s="1">
        <f t="shared" si="9"/>
        <v>17.936868503509167</v>
      </c>
      <c r="AC54" s="1">
        <f t="shared" si="9"/>
        <v>18.799972886725527</v>
      </c>
      <c r="AD54" s="1">
        <f t="shared" si="9"/>
        <v>19.634307123834677</v>
      </c>
      <c r="AE54" s="1">
        <f t="shared" si="9"/>
        <v>20.440830219706857</v>
      </c>
      <c r="AF54" s="1">
        <f t="shared" si="9"/>
        <v>21.220469212383296</v>
      </c>
      <c r="AG54" s="1">
        <f t="shared" si="9"/>
        <v>21.974120238637184</v>
      </c>
      <c r="AH54" s="1">
        <f t="shared" si="9"/>
        <v>22.702649564015942</v>
      </c>
      <c r="AI54" s="1">
        <f t="shared" si="9"/>
        <v>23.406894578548744</v>
      </c>
      <c r="AJ54" s="1">
        <f t="shared" si="9"/>
        <v>24.087664759263784</v>
      </c>
      <c r="AK54" s="1">
        <f t="shared" si="9"/>
        <v>24.745742600621661</v>
      </c>
      <c r="AL54" s="1">
        <f t="shared" si="9"/>
        <v>25.381884513934271</v>
      </c>
      <c r="AM54" s="1">
        <f t="shared" si="9"/>
        <v>25.996821696803128</v>
      </c>
      <c r="AN54" s="1">
        <f t="shared" si="9"/>
        <v>26.591260973576357</v>
      </c>
      <c r="AO54" t="s">
        <v>7</v>
      </c>
    </row>
    <row r="55" spans="1:41">
      <c r="A55" t="s">
        <v>56</v>
      </c>
      <c r="B55" s="2">
        <f>C55</f>
        <v>12.869166666666665</v>
      </c>
      <c r="C55" s="2">
        <f>C56+C54</f>
        <v>12.869166666666665</v>
      </c>
      <c r="D55" s="2">
        <f t="shared" ref="D55:J55" si="10">D56+D54</f>
        <v>13.189583333333331</v>
      </c>
      <c r="E55" s="2">
        <f t="shared" si="10"/>
        <v>13.509999999999998</v>
      </c>
      <c r="F55" s="2">
        <f t="shared" si="10"/>
        <v>13.83041666666665</v>
      </c>
      <c r="G55" s="2">
        <f t="shared" si="10"/>
        <v>14.150833333333315</v>
      </c>
      <c r="H55" s="2">
        <f t="shared" si="10"/>
        <v>14.471249999999982</v>
      </c>
      <c r="I55" s="2">
        <f t="shared" si="10"/>
        <v>14.791666666666647</v>
      </c>
      <c r="J55" s="2">
        <f t="shared" si="10"/>
        <v>15.112083333333313</v>
      </c>
      <c r="K55" s="2">
        <f>IF(K47&gt;$B$8,MIN(MAX(J55*(1+$B$11),$B$10),MIN($B$9,K64-(J74-K54))),MAX(J55*(1-$B$12),0))</f>
        <v>0</v>
      </c>
      <c r="L55" s="2">
        <f t="shared" ref="L55:AN55" si="11">IF(L47&gt;$B$8,MIN(MAX(K55*(1+$B$11),$B$10),MIN($B$9,L64-(K74-L54))),MAX(K55*(1-$B$12),0))</f>
        <v>4.383</v>
      </c>
      <c r="M55" s="2">
        <f t="shared" si="11"/>
        <v>6.5745000000000005</v>
      </c>
      <c r="N55" s="2">
        <f t="shared" si="11"/>
        <v>9.8617500000000007</v>
      </c>
      <c r="O55" s="2">
        <f t="shared" si="11"/>
        <v>14.792625000000001</v>
      </c>
      <c r="P55" s="2">
        <f t="shared" si="11"/>
        <v>22.188937500000002</v>
      </c>
      <c r="Q55" s="2">
        <f t="shared" si="11"/>
        <v>33.283406249999999</v>
      </c>
      <c r="R55" s="2">
        <f t="shared" si="11"/>
        <v>43.83</v>
      </c>
      <c r="S55" s="2">
        <f t="shared" si="11"/>
        <v>43.83</v>
      </c>
      <c r="T55" s="2">
        <f t="shared" si="11"/>
        <v>43.83</v>
      </c>
      <c r="U55" s="2">
        <f t="shared" si="11"/>
        <v>43.83</v>
      </c>
      <c r="V55" s="2">
        <f t="shared" si="11"/>
        <v>43.83</v>
      </c>
      <c r="W55" s="2">
        <f t="shared" si="11"/>
        <v>43.83</v>
      </c>
      <c r="X55" s="2">
        <f t="shared" si="11"/>
        <v>43.83</v>
      </c>
      <c r="Y55" s="2">
        <f t="shared" si="11"/>
        <v>43.83</v>
      </c>
      <c r="Z55" s="2">
        <f t="shared" si="11"/>
        <v>43.83</v>
      </c>
      <c r="AA55" s="2">
        <f t="shared" si="11"/>
        <v>43.83</v>
      </c>
      <c r="AB55" s="2">
        <f t="shared" si="11"/>
        <v>43.83</v>
      </c>
      <c r="AC55" s="2">
        <f t="shared" si="11"/>
        <v>43.83</v>
      </c>
      <c r="AD55" s="2">
        <f t="shared" si="11"/>
        <v>43.83</v>
      </c>
      <c r="AE55" s="2">
        <f t="shared" si="11"/>
        <v>43.83</v>
      </c>
      <c r="AF55" s="2">
        <f t="shared" si="11"/>
        <v>43.83</v>
      </c>
      <c r="AG55" s="2">
        <f t="shared" si="11"/>
        <v>43.83</v>
      </c>
      <c r="AH55" s="2">
        <f t="shared" si="11"/>
        <v>43.83</v>
      </c>
      <c r="AI55" s="2">
        <f t="shared" si="11"/>
        <v>43.83</v>
      </c>
      <c r="AJ55" s="2">
        <f t="shared" si="11"/>
        <v>43.83</v>
      </c>
      <c r="AK55" s="2">
        <f t="shared" si="11"/>
        <v>43.83</v>
      </c>
      <c r="AL55" s="2">
        <f t="shared" si="11"/>
        <v>43.83</v>
      </c>
      <c r="AM55" s="2">
        <f t="shared" si="11"/>
        <v>43.83</v>
      </c>
      <c r="AN55" s="2">
        <f t="shared" si="11"/>
        <v>43.83</v>
      </c>
      <c r="AO55" t="s">
        <v>7</v>
      </c>
    </row>
    <row r="56" spans="1:41">
      <c r="A56" t="s">
        <v>57</v>
      </c>
      <c r="C56" s="2">
        <f>C74-B74</f>
        <v>9.6124999999999972</v>
      </c>
      <c r="D56" s="2">
        <f t="shared" ref="D56:J56" si="12">D49-C49</f>
        <v>9.6124999999999972</v>
      </c>
      <c r="E56" s="2">
        <f t="shared" si="12"/>
        <v>9.6124999999999972</v>
      </c>
      <c r="F56" s="2">
        <f t="shared" si="12"/>
        <v>9.6124999999999829</v>
      </c>
      <c r="G56" s="2">
        <f t="shared" si="12"/>
        <v>9.6124999999999829</v>
      </c>
      <c r="H56" s="2">
        <f t="shared" si="12"/>
        <v>9.6124999999999829</v>
      </c>
      <c r="I56" s="2">
        <f t="shared" si="12"/>
        <v>9.6124999999999829</v>
      </c>
      <c r="J56" s="2">
        <f t="shared" si="12"/>
        <v>9.6124999999999829</v>
      </c>
      <c r="K56" s="2">
        <f>K55-K54</f>
        <v>-5.8199999999999967</v>
      </c>
      <c r="L56" s="2">
        <f t="shared" ref="L56:AN56" si="13">L55-L54</f>
        <v>-1.2429999999999968</v>
      </c>
      <c r="M56" s="2">
        <f t="shared" si="13"/>
        <v>0.98993333333333666</v>
      </c>
      <c r="N56" s="2">
        <f t="shared" si="13"/>
        <v>4.2441855555555588</v>
      </c>
      <c r="O56" s="2">
        <f t="shared" si="13"/>
        <v>9.0335877037037058</v>
      </c>
      <c r="P56" s="2">
        <f t="shared" si="13"/>
        <v>16.128780613580251</v>
      </c>
      <c r="Q56" s="2">
        <f t="shared" si="13"/>
        <v>26.685623343127574</v>
      </c>
      <c r="R56" s="2">
        <f t="shared" si="13"/>
        <v>36.342696315023318</v>
      </c>
      <c r="S56" s="2">
        <f t="shared" si="13"/>
        <v>35.131273104522542</v>
      </c>
      <c r="T56" s="2">
        <f t="shared" si="13"/>
        <v>33.960230667705119</v>
      </c>
      <c r="U56" s="2">
        <f t="shared" si="13"/>
        <v>32.828222978781618</v>
      </c>
      <c r="V56" s="2">
        <f t="shared" si="13"/>
        <v>31.733948879488899</v>
      </c>
      <c r="W56" s="2">
        <f t="shared" si="13"/>
        <v>30.676150583505937</v>
      </c>
      <c r="X56" s="2">
        <f t="shared" si="13"/>
        <v>29.653612230722402</v>
      </c>
      <c r="Y56" s="2">
        <f t="shared" si="13"/>
        <v>28.665158489698324</v>
      </c>
      <c r="Z56" s="2">
        <f t="shared" si="13"/>
        <v>27.709653206708381</v>
      </c>
      <c r="AA56" s="2">
        <f t="shared" si="13"/>
        <v>26.785998099818102</v>
      </c>
      <c r="AB56" s="2">
        <f t="shared" si="13"/>
        <v>25.893131496490831</v>
      </c>
      <c r="AC56" s="2">
        <f t="shared" si="13"/>
        <v>25.030027113274471</v>
      </c>
      <c r="AD56" s="2">
        <f t="shared" si="13"/>
        <v>24.195692876165321</v>
      </c>
      <c r="AE56" s="2">
        <f t="shared" si="13"/>
        <v>23.389169780293141</v>
      </c>
      <c r="AF56" s="2">
        <f t="shared" si="13"/>
        <v>22.609530787616702</v>
      </c>
      <c r="AG56" s="2">
        <f t="shared" si="13"/>
        <v>21.855879761362814</v>
      </c>
      <c r="AH56" s="2">
        <f t="shared" si="13"/>
        <v>21.127350435984056</v>
      </c>
      <c r="AI56" s="2">
        <f t="shared" si="13"/>
        <v>20.423105421451254</v>
      </c>
      <c r="AJ56" s="2">
        <f t="shared" si="13"/>
        <v>19.742335240736214</v>
      </c>
      <c r="AK56" s="2">
        <f t="shared" si="13"/>
        <v>19.084257399378338</v>
      </c>
      <c r="AL56" s="2">
        <f t="shared" si="13"/>
        <v>18.448115486065728</v>
      </c>
      <c r="AM56" s="2">
        <f t="shared" si="13"/>
        <v>17.83317830319687</v>
      </c>
      <c r="AN56" s="2">
        <f t="shared" si="13"/>
        <v>17.238739026423641</v>
      </c>
      <c r="AO56" t="s">
        <v>7</v>
      </c>
    </row>
    <row r="59" spans="1:41">
      <c r="A59" t="s">
        <v>58</v>
      </c>
      <c r="B59" s="16">
        <f t="shared" ref="B59:AN59" si="14">IF(B47&lt;$B$3,$B$44,A59*(1+$D$44))</f>
        <v>0.5</v>
      </c>
      <c r="C59" s="16">
        <f t="shared" si="14"/>
        <v>0.5</v>
      </c>
      <c r="D59" s="16">
        <f t="shared" si="14"/>
        <v>0.5</v>
      </c>
      <c r="E59" s="16">
        <f t="shared" si="14"/>
        <v>0.5</v>
      </c>
      <c r="F59" s="16">
        <f t="shared" si="14"/>
        <v>0.5</v>
      </c>
      <c r="G59" s="16">
        <f t="shared" si="14"/>
        <v>0.5</v>
      </c>
      <c r="H59" s="16">
        <f t="shared" si="14"/>
        <v>0.5</v>
      </c>
      <c r="I59" s="16">
        <f t="shared" si="14"/>
        <v>0.5</v>
      </c>
      <c r="J59" s="16">
        <f t="shared" si="14"/>
        <v>0.5</v>
      </c>
      <c r="K59" s="16">
        <f t="shared" si="14"/>
        <v>0.5</v>
      </c>
      <c r="L59" s="16">
        <f t="shared" si="14"/>
        <v>0.5</v>
      </c>
      <c r="M59" s="16">
        <f t="shared" si="14"/>
        <v>0.5</v>
      </c>
      <c r="N59" s="16">
        <f t="shared" si="14"/>
        <v>0.5</v>
      </c>
      <c r="O59" s="16">
        <f t="shared" si="14"/>
        <v>0.5</v>
      </c>
      <c r="P59" s="16">
        <f t="shared" si="14"/>
        <v>0.5</v>
      </c>
      <c r="Q59" s="16">
        <f t="shared" si="14"/>
        <v>0.5</v>
      </c>
      <c r="R59" s="16">
        <f t="shared" si="14"/>
        <v>0.5</v>
      </c>
      <c r="S59" s="16">
        <f t="shared" si="14"/>
        <v>0.5</v>
      </c>
      <c r="T59" s="16">
        <f t="shared" si="14"/>
        <v>0.5</v>
      </c>
      <c r="U59" s="16">
        <f t="shared" si="14"/>
        <v>0.5</v>
      </c>
      <c r="V59" s="16">
        <f t="shared" si="14"/>
        <v>0.5</v>
      </c>
      <c r="W59" s="16">
        <f t="shared" si="14"/>
        <v>0.5</v>
      </c>
      <c r="X59" s="16">
        <f t="shared" si="14"/>
        <v>0.5</v>
      </c>
      <c r="Y59" s="16">
        <f t="shared" si="14"/>
        <v>0.5</v>
      </c>
      <c r="Z59" s="16">
        <f t="shared" si="14"/>
        <v>0.5</v>
      </c>
      <c r="AA59" s="16">
        <f t="shared" si="14"/>
        <v>0.5</v>
      </c>
      <c r="AB59" s="16">
        <f t="shared" si="14"/>
        <v>0.5</v>
      </c>
      <c r="AC59" s="16">
        <f t="shared" si="14"/>
        <v>0.5</v>
      </c>
      <c r="AD59" s="16">
        <f t="shared" si="14"/>
        <v>0.5</v>
      </c>
      <c r="AE59" s="16">
        <f t="shared" si="14"/>
        <v>0.5</v>
      </c>
      <c r="AF59" s="16">
        <f t="shared" si="14"/>
        <v>0.5</v>
      </c>
      <c r="AG59" s="16">
        <f t="shared" si="14"/>
        <v>0.5</v>
      </c>
      <c r="AH59" s="16">
        <f t="shared" si="14"/>
        <v>0.5</v>
      </c>
      <c r="AI59" s="16">
        <f t="shared" si="14"/>
        <v>0.5</v>
      </c>
      <c r="AJ59" s="16">
        <f t="shared" si="14"/>
        <v>0.5</v>
      </c>
      <c r="AK59" s="16">
        <f t="shared" si="14"/>
        <v>0.5</v>
      </c>
      <c r="AL59" s="16">
        <f t="shared" si="14"/>
        <v>0.5</v>
      </c>
      <c r="AM59" s="16">
        <f t="shared" si="14"/>
        <v>0.5</v>
      </c>
      <c r="AN59" s="16">
        <f t="shared" si="14"/>
        <v>0.5</v>
      </c>
    </row>
    <row r="60" spans="1:41">
      <c r="A60" t="s">
        <v>59</v>
      </c>
      <c r="B60" s="16">
        <f t="shared" ref="B60:AN60" si="15">IF(B47&lt;$B$3,$B$45,A60*(1+$D$45))</f>
        <v>1.5</v>
      </c>
      <c r="C60" s="16">
        <f t="shared" si="15"/>
        <v>1.5</v>
      </c>
      <c r="D60" s="16">
        <f t="shared" si="15"/>
        <v>1.5</v>
      </c>
      <c r="E60" s="16">
        <f t="shared" si="15"/>
        <v>1.5</v>
      </c>
      <c r="F60" s="16">
        <f t="shared" si="15"/>
        <v>1.5</v>
      </c>
      <c r="G60" s="16">
        <f t="shared" si="15"/>
        <v>1.5</v>
      </c>
      <c r="H60" s="16">
        <f t="shared" si="15"/>
        <v>1.5</v>
      </c>
      <c r="I60" s="16">
        <f t="shared" si="15"/>
        <v>1.5</v>
      </c>
      <c r="J60" s="16">
        <f t="shared" si="15"/>
        <v>1.5144532920834173</v>
      </c>
      <c r="K60" s="16">
        <f t="shared" si="15"/>
        <v>1.5290458492682002</v>
      </c>
      <c r="L60" s="16">
        <f t="shared" si="15"/>
        <v>1.5437790134471403</v>
      </c>
      <c r="M60" s="16">
        <f t="shared" si="15"/>
        <v>1.5586541394428746</v>
      </c>
      <c r="N60" s="16">
        <f t="shared" si="15"/>
        <v>1.5736725951324715</v>
      </c>
      <c r="O60" s="16">
        <f t="shared" si="15"/>
        <v>1.5888357615732174</v>
      </c>
      <c r="P60" s="16">
        <f t="shared" si="15"/>
        <v>1.604145033129615</v>
      </c>
      <c r="Q60" s="16">
        <f t="shared" si="15"/>
        <v>1.6196018176016052</v>
      </c>
      <c r="R60" s="16">
        <f t="shared" si="15"/>
        <v>1.6352075363540248</v>
      </c>
      <c r="S60" s="16">
        <f t="shared" si="15"/>
        <v>1.6509636244473114</v>
      </c>
      <c r="T60" s="16">
        <f t="shared" si="15"/>
        <v>1.6668715307694675</v>
      </c>
      <c r="U60" s="16">
        <f t="shared" si="15"/>
        <v>1.6829327181692968</v>
      </c>
      <c r="V60" s="16">
        <f t="shared" si="15"/>
        <v>1.6991486635909236</v>
      </c>
      <c r="W60" s="16">
        <f t="shared" si="15"/>
        <v>1.7155208582096089</v>
      </c>
      <c r="X60" s="16">
        <f t="shared" si="15"/>
        <v>1.7320508075688743</v>
      </c>
      <c r="Y60" s="16">
        <f t="shared" si="15"/>
        <v>1.7487400317189488</v>
      </c>
      <c r="Z60" s="16">
        <f t="shared" si="15"/>
        <v>1.7655900653565477</v>
      </c>
      <c r="AA60" s="16">
        <f t="shared" si="15"/>
        <v>1.7826024579659998</v>
      </c>
      <c r="AB60" s="16">
        <f t="shared" si="15"/>
        <v>1.7997787739617332</v>
      </c>
      <c r="AC60" s="16">
        <f t="shared" si="15"/>
        <v>1.8171205928321357</v>
      </c>
      <c r="AD60" s="16">
        <f t="shared" si="15"/>
        <v>1.8346295092847991</v>
      </c>
      <c r="AE60" s="16">
        <f t="shared" si="15"/>
        <v>1.8523071333931656</v>
      </c>
      <c r="AF60" s="16">
        <f t="shared" si="15"/>
        <v>1.8701550907445847</v>
      </c>
      <c r="AG60" s="16">
        <f t="shared" si="15"/>
        <v>1.8881750225897989</v>
      </c>
      <c r="AH60" s="16">
        <f t="shared" si="15"/>
        <v>1.9063685859938677</v>
      </c>
      <c r="AI60" s="16">
        <f t="shared" si="15"/>
        <v>1.924737453988548</v>
      </c>
      <c r="AJ60" s="16">
        <f t="shared" si="15"/>
        <v>1.9432833157261409</v>
      </c>
      <c r="AK60" s="16">
        <f t="shared" si="15"/>
        <v>1.9620078766348219</v>
      </c>
      <c r="AL60" s="16">
        <f t="shared" si="15"/>
        <v>1.9809128585754676</v>
      </c>
      <c r="AM60" s="16">
        <f t="shared" si="15"/>
        <v>1.9999999999999931</v>
      </c>
      <c r="AN60" s="16">
        <f t="shared" si="15"/>
        <v>2.0192710561112159</v>
      </c>
    </row>
    <row r="62" spans="1:41">
      <c r="A62" t="s">
        <v>60</v>
      </c>
      <c r="B62">
        <f>B48</f>
        <v>346</v>
      </c>
      <c r="C62" s="1">
        <f>C48</f>
        <v>344.47673389090158</v>
      </c>
      <c r="D62" s="1">
        <f t="shared" ref="D62:J62" si="16">D48</f>
        <v>342.96017396573131</v>
      </c>
      <c r="E62" s="1">
        <f t="shared" si="16"/>
        <v>341.45029070049287</v>
      </c>
      <c r="F62" s="1">
        <f t="shared" si="16"/>
        <v>339.94705470116958</v>
      </c>
      <c r="G62" s="1">
        <f t="shared" si="16"/>
        <v>338.45043670315192</v>
      </c>
      <c r="H62" s="1">
        <f t="shared" si="16"/>
        <v>336.96040757066788</v>
      </c>
      <c r="I62" s="1">
        <f t="shared" si="16"/>
        <v>335.47693829621591</v>
      </c>
      <c r="J62" s="1">
        <f t="shared" si="16"/>
        <v>333.99999999999994</v>
      </c>
      <c r="K62" s="1">
        <f t="shared" ref="K62:AN62" si="17">K48</f>
        <v>340.82930873796158</v>
      </c>
      <c r="L62" s="1">
        <f t="shared" si="17"/>
        <v>347.79825657124775</v>
      </c>
      <c r="M62" s="1">
        <f t="shared" si="17"/>
        <v>354.90969870492995</v>
      </c>
      <c r="N62" s="1">
        <f t="shared" si="17"/>
        <v>362.16654872454944</v>
      </c>
      <c r="O62" s="1">
        <f t="shared" si="17"/>
        <v>369.5717797898248</v>
      </c>
      <c r="P62" s="1">
        <f t="shared" si="17"/>
        <v>377.12842585276695</v>
      </c>
      <c r="Q62" s="1">
        <f t="shared" si="17"/>
        <v>384.83958290070115</v>
      </c>
      <c r="R62" s="1">
        <f t="shared" si="17"/>
        <v>392.70841022470495</v>
      </c>
      <c r="S62" s="1">
        <f t="shared" si="17"/>
        <v>400.73813171398223</v>
      </c>
      <c r="T62" s="1">
        <f t="shared" si="17"/>
        <v>408.93203717670298</v>
      </c>
      <c r="U62" s="1">
        <f t="shared" si="17"/>
        <v>417.2934836878506</v>
      </c>
      <c r="V62" s="1">
        <f t="shared" si="17"/>
        <v>425.82589696462873</v>
      </c>
      <c r="W62" s="1">
        <f t="shared" si="17"/>
        <v>434.53277276999069</v>
      </c>
      <c r="X62" s="1">
        <f t="shared" si="17"/>
        <v>443.41767834486734</v>
      </c>
      <c r="Y62" s="1">
        <f t="shared" si="17"/>
        <v>452.48425386967955</v>
      </c>
      <c r="Z62" s="1">
        <f t="shared" si="17"/>
        <v>461.73621395573423</v>
      </c>
      <c r="AA62" s="1">
        <f t="shared" si="17"/>
        <v>471.17734916711515</v>
      </c>
      <c r="AB62" s="1">
        <f t="shared" si="17"/>
        <v>480.81152757369176</v>
      </c>
      <c r="AC62" s="1">
        <f t="shared" si="17"/>
        <v>490.64269633588248</v>
      </c>
      <c r="AD62" s="1">
        <f t="shared" si="17"/>
        <v>500.67488332182171</v>
      </c>
      <c r="AE62" s="1">
        <f t="shared" si="17"/>
        <v>510.9121987575931</v>
      </c>
      <c r="AF62" s="1">
        <f t="shared" si="17"/>
        <v>521.35883691120512</v>
      </c>
      <c r="AG62" s="1">
        <f t="shared" si="17"/>
        <v>532.01907781099919</v>
      </c>
      <c r="AH62" s="1">
        <f t="shared" si="17"/>
        <v>542.89728899919362</v>
      </c>
      <c r="AI62" s="1">
        <f t="shared" si="17"/>
        <v>553.9979273212831</v>
      </c>
      <c r="AJ62" s="1">
        <f t="shared" si="17"/>
        <v>565.32554075202529</v>
      </c>
      <c r="AK62" s="1">
        <f t="shared" si="17"/>
        <v>576.88477025876387</v>
      </c>
      <c r="AL62" s="1">
        <f t="shared" si="17"/>
        <v>588.68035170285123</v>
      </c>
      <c r="AM62" s="1">
        <f t="shared" si="17"/>
        <v>600.71711777994892</v>
      </c>
      <c r="AN62" s="1">
        <f t="shared" si="17"/>
        <v>613.00000000000205</v>
      </c>
    </row>
    <row r="63" spans="1:41">
      <c r="A63" t="s">
        <v>61</v>
      </c>
      <c r="B63">
        <f>B62*B59</f>
        <v>173</v>
      </c>
      <c r="C63" s="1">
        <f>C62*C59</f>
        <v>172.23836694545079</v>
      </c>
      <c r="D63" s="1">
        <f t="shared" ref="D63:K63" si="18">D62*D59</f>
        <v>171.48008698286566</v>
      </c>
      <c r="E63" s="1">
        <f t="shared" si="18"/>
        <v>170.72514535024644</v>
      </c>
      <c r="F63" s="1">
        <f t="shared" si="18"/>
        <v>169.97352735058479</v>
      </c>
      <c r="G63" s="1">
        <f t="shared" si="18"/>
        <v>169.22521835157596</v>
      </c>
      <c r="H63" s="1">
        <f t="shared" si="18"/>
        <v>168.48020378533394</v>
      </c>
      <c r="I63" s="1">
        <f t="shared" si="18"/>
        <v>167.73846914810795</v>
      </c>
      <c r="J63" s="1">
        <f t="shared" si="18"/>
        <v>166.99999999999997</v>
      </c>
      <c r="K63" s="1">
        <f t="shared" si="18"/>
        <v>170.41465436898079</v>
      </c>
      <c r="L63" s="1">
        <f t="shared" ref="L63" si="19">L62*L59</f>
        <v>173.89912828562387</v>
      </c>
      <c r="M63" s="1">
        <f t="shared" ref="M63" si="20">M62*M59</f>
        <v>177.45484935246498</v>
      </c>
      <c r="N63" s="1">
        <f t="shared" ref="N63" si="21">N62*N59</f>
        <v>181.08327436227472</v>
      </c>
      <c r="O63" s="1">
        <f t="shared" ref="O63" si="22">O62*O59</f>
        <v>184.7858898949124</v>
      </c>
      <c r="P63" s="1">
        <f t="shared" ref="P63" si="23">P62*P59</f>
        <v>188.56421292638348</v>
      </c>
      <c r="Q63" s="1">
        <f t="shared" ref="Q63" si="24">Q62*Q59</f>
        <v>192.41979145035057</v>
      </c>
      <c r="R63" s="1">
        <f t="shared" ref="R63" si="25">R62*R59</f>
        <v>196.35420511235247</v>
      </c>
      <c r="S63" s="1">
        <f t="shared" ref="S63" si="26">S62*S59</f>
        <v>200.36906585699111</v>
      </c>
      <c r="T63" s="1">
        <f t="shared" ref="T63" si="27">T62*T59</f>
        <v>204.46601858835149</v>
      </c>
      <c r="U63" s="1">
        <f t="shared" ref="U63" si="28">U62*U59</f>
        <v>208.6467418439253</v>
      </c>
      <c r="V63" s="1">
        <f t="shared" ref="V63" si="29">V62*V59</f>
        <v>212.91294848231436</v>
      </c>
      <c r="W63" s="1">
        <f t="shared" ref="W63" si="30">W62*W59</f>
        <v>217.26638638499534</v>
      </c>
      <c r="X63" s="1">
        <f t="shared" ref="X63" si="31">X62*X59</f>
        <v>221.70883917243367</v>
      </c>
      <c r="Y63" s="1">
        <f t="shared" ref="Y63" si="32">Y62*Y59</f>
        <v>226.24212693483977</v>
      </c>
      <c r="Z63" s="1">
        <f t="shared" ref="Z63" si="33">Z62*Z59</f>
        <v>230.86810697786711</v>
      </c>
      <c r="AA63" s="1">
        <f t="shared" ref="AA63" si="34">AA62*AA59</f>
        <v>235.58867458355758</v>
      </c>
      <c r="AB63" s="1">
        <f t="shared" ref="AB63" si="35">AB62*AB59</f>
        <v>240.40576378684588</v>
      </c>
      <c r="AC63" s="1">
        <f t="shared" ref="AC63" si="36">AC62*AC59</f>
        <v>245.32134816794124</v>
      </c>
      <c r="AD63" s="1">
        <f t="shared" ref="AD63" si="37">AD62*AD59</f>
        <v>250.33744166091086</v>
      </c>
      <c r="AE63" s="1">
        <f t="shared" ref="AE63" si="38">AE62*AE59</f>
        <v>255.45609937879655</v>
      </c>
      <c r="AF63" s="1">
        <f t="shared" ref="AF63" si="39">AF62*AF59</f>
        <v>260.67941845560256</v>
      </c>
      <c r="AG63" s="1">
        <f t="shared" ref="AG63" si="40">AG62*AG59</f>
        <v>266.0095389054996</v>
      </c>
      <c r="AH63" s="1">
        <f t="shared" ref="AH63" si="41">AH62*AH59</f>
        <v>271.44864449959681</v>
      </c>
      <c r="AI63" s="1">
        <f t="shared" ref="AI63" si="42">AI62*AI59</f>
        <v>276.99896366064155</v>
      </c>
      <c r="AJ63" s="1">
        <f t="shared" ref="AJ63" si="43">AJ62*AJ59</f>
        <v>282.66277037601265</v>
      </c>
      <c r="AK63" s="1">
        <f t="shared" ref="AK63" si="44">AK62*AK59</f>
        <v>288.44238512938193</v>
      </c>
      <c r="AL63" s="1">
        <f t="shared" ref="AL63" si="45">AL62*AL59</f>
        <v>294.34017585142561</v>
      </c>
      <c r="AM63" s="1">
        <f t="shared" ref="AM63" si="46">AM62*AM59</f>
        <v>300.35855888997446</v>
      </c>
      <c r="AN63" s="1">
        <f t="shared" ref="AN63" si="47">AN62*AN59</f>
        <v>306.50000000000102</v>
      </c>
    </row>
    <row r="64" spans="1:41">
      <c r="A64" t="s">
        <v>62</v>
      </c>
      <c r="B64">
        <f>B60*B62</f>
        <v>519</v>
      </c>
      <c r="C64" s="1">
        <f>C60*C62</f>
        <v>516.71510083635235</v>
      </c>
      <c r="D64" s="1">
        <f t="shared" ref="D64:J64" si="48">D60*D62</f>
        <v>514.44026094859692</v>
      </c>
      <c r="E64" s="1">
        <f t="shared" si="48"/>
        <v>512.17543605073934</v>
      </c>
      <c r="F64" s="1">
        <f t="shared" si="48"/>
        <v>509.92058205175437</v>
      </c>
      <c r="G64" s="1">
        <f t="shared" si="48"/>
        <v>507.67565505472788</v>
      </c>
      <c r="H64" s="1">
        <f t="shared" si="48"/>
        <v>505.4406113560018</v>
      </c>
      <c r="I64" s="1">
        <f t="shared" si="48"/>
        <v>503.21540744432389</v>
      </c>
      <c r="J64" s="1">
        <f t="shared" si="48"/>
        <v>505.82739955586129</v>
      </c>
      <c r="K64" s="1">
        <f t="shared" ref="K64:AN64" si="49">K60*K62</f>
        <v>521.14363983473004</v>
      </c>
      <c r="L64" s="1">
        <f t="shared" si="49"/>
        <v>536.92364940819618</v>
      </c>
      <c r="M64" s="1">
        <f t="shared" si="49"/>
        <v>553.1814710148625</v>
      </c>
      <c r="N64" s="1">
        <f t="shared" si="49"/>
        <v>569.93157260153237</v>
      </c>
      <c r="O64" s="1">
        <f t="shared" si="49"/>
        <v>587.18886019833565</v>
      </c>
      <c r="P64" s="1">
        <f t="shared" si="49"/>
        <v>604.96869118370637</v>
      </c>
      <c r="Q64" s="1">
        <f t="shared" si="49"/>
        <v>623.28688795101914</v>
      </c>
      <c r="R64" s="1">
        <f t="shared" si="49"/>
        <v>642.1597519890455</v>
      </c>
      <c r="S64" s="1">
        <f t="shared" si="49"/>
        <v>661.60407838876017</v>
      </c>
      <c r="T64" s="1">
        <f t="shared" si="49"/>
        <v>681.63717078940772</v>
      </c>
      <c r="U64" s="1">
        <f t="shared" si="49"/>
        <v>702.27685677712952</v>
      </c>
      <c r="V64" s="1">
        <f t="shared" si="49"/>
        <v>723.54150374985522</v>
      </c>
      <c r="W64" s="1">
        <f t="shared" si="49"/>
        <v>745.4500352625754</v>
      </c>
      <c r="X64" s="1">
        <f t="shared" si="49"/>
        <v>768.02194786754285</v>
      </c>
      <c r="Y64" s="1">
        <f t="shared" si="49"/>
        <v>791.27732846438823</v>
      </c>
      <c r="Z64" s="1">
        <f t="shared" si="49"/>
        <v>815.23687217558972</v>
      </c>
      <c r="AA64" s="1">
        <f t="shared" si="49"/>
        <v>839.92190076320355</v>
      </c>
      <c r="AB64" s="1">
        <f t="shared" si="49"/>
        <v>865.35438160324702</v>
      </c>
      <c r="AC64" s="1">
        <f t="shared" si="49"/>
        <v>891.55694723461625</v>
      </c>
      <c r="AD64" s="1">
        <f t="shared" si="49"/>
        <v>918.55291549993774</v>
      </c>
      <c r="AE64" s="1">
        <f t="shared" si="49"/>
        <v>946.36631029627654</v>
      </c>
      <c r="AF64" s="1">
        <f t="shared" si="49"/>
        <v>975.02188295416602</v>
      </c>
      <c r="AG64" s="1">
        <f t="shared" si="49"/>
        <v>1004.5451342639874</v>
      </c>
      <c r="AH64" s="1">
        <f t="shared" si="49"/>
        <v>1034.9623371692969</v>
      </c>
      <c r="AI64" s="1">
        <f t="shared" si="49"/>
        <v>1066.3005601472992</v>
      </c>
      <c r="AJ64" s="1">
        <f t="shared" si="49"/>
        <v>1098.5876912972692</v>
      </c>
      <c r="AK64" s="1">
        <f t="shared" si="49"/>
        <v>1131.8524631583643</v>
      </c>
      <c r="AL64" s="1">
        <f t="shared" si="49"/>
        <v>1166.1244782789067</v>
      </c>
      <c r="AM64" s="1">
        <f t="shared" si="49"/>
        <v>1201.4342355598938</v>
      </c>
      <c r="AN64" s="1">
        <f t="shared" si="49"/>
        <v>1237.8131573961796</v>
      </c>
    </row>
    <row r="65" spans="1:4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2">
      <c r="A66" t="s">
        <v>63</v>
      </c>
      <c r="B66">
        <f>B63</f>
        <v>173</v>
      </c>
      <c r="C66" s="1">
        <f>C63</f>
        <v>172.23836694545079</v>
      </c>
      <c r="D66" s="1">
        <f t="shared" ref="D66:J66" si="50">D63</f>
        <v>171.48008698286566</v>
      </c>
      <c r="E66" s="1">
        <f t="shared" si="50"/>
        <v>170.72514535024644</v>
      </c>
      <c r="F66" s="1">
        <f t="shared" si="50"/>
        <v>169.97352735058479</v>
      </c>
      <c r="G66" s="1">
        <f t="shared" si="50"/>
        <v>169.22521835157596</v>
      </c>
      <c r="H66" s="1">
        <f t="shared" si="50"/>
        <v>168.48020378533394</v>
      </c>
      <c r="I66" s="1">
        <f t="shared" si="50"/>
        <v>167.73846914810795</v>
      </c>
      <c r="J66" s="1">
        <f t="shared" si="50"/>
        <v>166.99999999999997</v>
      </c>
      <c r="K66" s="1">
        <f t="shared" ref="K66:AN66" si="51">K63</f>
        <v>170.41465436898079</v>
      </c>
      <c r="L66" s="1">
        <f t="shared" si="51"/>
        <v>173.89912828562387</v>
      </c>
      <c r="M66" s="1">
        <f t="shared" si="51"/>
        <v>177.45484935246498</v>
      </c>
      <c r="N66" s="1">
        <f t="shared" si="51"/>
        <v>181.08327436227472</v>
      </c>
      <c r="O66" s="1">
        <f t="shared" si="51"/>
        <v>184.7858898949124</v>
      </c>
      <c r="P66" s="1">
        <f t="shared" si="51"/>
        <v>188.56421292638348</v>
      </c>
      <c r="Q66" s="1">
        <f t="shared" si="51"/>
        <v>192.41979145035057</v>
      </c>
      <c r="R66" s="1">
        <f t="shared" si="51"/>
        <v>196.35420511235247</v>
      </c>
      <c r="S66" s="1">
        <f t="shared" si="51"/>
        <v>200.36906585699111</v>
      </c>
      <c r="T66" s="1">
        <f t="shared" si="51"/>
        <v>204.46601858835149</v>
      </c>
      <c r="U66" s="1">
        <f t="shared" si="51"/>
        <v>208.6467418439253</v>
      </c>
      <c r="V66" s="1">
        <f t="shared" si="51"/>
        <v>212.91294848231436</v>
      </c>
      <c r="W66" s="1">
        <f t="shared" si="51"/>
        <v>217.26638638499534</v>
      </c>
      <c r="X66" s="1">
        <f t="shared" si="51"/>
        <v>221.70883917243367</v>
      </c>
      <c r="Y66" s="1">
        <f t="shared" si="51"/>
        <v>226.24212693483977</v>
      </c>
      <c r="Z66" s="1">
        <f t="shared" si="51"/>
        <v>230.86810697786711</v>
      </c>
      <c r="AA66" s="1">
        <f t="shared" si="51"/>
        <v>235.58867458355758</v>
      </c>
      <c r="AB66" s="1">
        <f t="shared" si="51"/>
        <v>240.40576378684588</v>
      </c>
      <c r="AC66" s="1">
        <f t="shared" si="51"/>
        <v>245.32134816794124</v>
      </c>
      <c r="AD66" s="1">
        <f t="shared" si="51"/>
        <v>250.33744166091086</v>
      </c>
      <c r="AE66" s="1">
        <f t="shared" si="51"/>
        <v>255.45609937879655</v>
      </c>
      <c r="AF66" s="1">
        <f t="shared" si="51"/>
        <v>260.67941845560256</v>
      </c>
      <c r="AG66" s="1">
        <f t="shared" si="51"/>
        <v>266.0095389054996</v>
      </c>
      <c r="AH66" s="1">
        <f t="shared" si="51"/>
        <v>271.44864449959681</v>
      </c>
      <c r="AI66" s="1">
        <f t="shared" si="51"/>
        <v>276.99896366064155</v>
      </c>
      <c r="AJ66" s="1">
        <f t="shared" si="51"/>
        <v>282.66277037601265</v>
      </c>
      <c r="AK66" s="1">
        <f t="shared" si="51"/>
        <v>288.44238512938193</v>
      </c>
      <c r="AL66" s="1">
        <f t="shared" si="51"/>
        <v>294.34017585142561</v>
      </c>
      <c r="AM66" s="1">
        <f t="shared" si="51"/>
        <v>300.35855888997446</v>
      </c>
      <c r="AN66" s="1">
        <f t="shared" si="51"/>
        <v>306.50000000000102</v>
      </c>
    </row>
    <row r="67" spans="1:42">
      <c r="A67" t="s">
        <v>64</v>
      </c>
      <c r="B67">
        <f>B62-B63</f>
        <v>173</v>
      </c>
      <c r="C67" s="1">
        <f>C62-C63</f>
        <v>172.23836694545079</v>
      </c>
      <c r="D67" s="1">
        <f t="shared" ref="D67:J67" si="52">D62-D63</f>
        <v>171.48008698286566</v>
      </c>
      <c r="E67" s="1">
        <f t="shared" si="52"/>
        <v>170.72514535024644</v>
      </c>
      <c r="F67" s="1">
        <f t="shared" si="52"/>
        <v>169.97352735058479</v>
      </c>
      <c r="G67" s="1">
        <f t="shared" si="52"/>
        <v>169.22521835157596</v>
      </c>
      <c r="H67" s="1">
        <f t="shared" si="52"/>
        <v>168.48020378533394</v>
      </c>
      <c r="I67" s="1">
        <f t="shared" si="52"/>
        <v>167.73846914810795</v>
      </c>
      <c r="J67" s="1">
        <f t="shared" si="52"/>
        <v>166.99999999999997</v>
      </c>
      <c r="K67" s="1">
        <f t="shared" ref="K67:AN67" si="53">K62-K63</f>
        <v>170.41465436898079</v>
      </c>
      <c r="L67" s="1">
        <f t="shared" si="53"/>
        <v>173.89912828562387</v>
      </c>
      <c r="M67" s="1">
        <f t="shared" si="53"/>
        <v>177.45484935246498</v>
      </c>
      <c r="N67" s="1">
        <f t="shared" si="53"/>
        <v>181.08327436227472</v>
      </c>
      <c r="O67" s="1">
        <f t="shared" si="53"/>
        <v>184.7858898949124</v>
      </c>
      <c r="P67" s="1">
        <f t="shared" si="53"/>
        <v>188.56421292638348</v>
      </c>
      <c r="Q67" s="1">
        <f t="shared" si="53"/>
        <v>192.41979145035057</v>
      </c>
      <c r="R67" s="1">
        <f t="shared" si="53"/>
        <v>196.35420511235247</v>
      </c>
      <c r="S67" s="1">
        <f t="shared" si="53"/>
        <v>200.36906585699111</v>
      </c>
      <c r="T67" s="1">
        <f t="shared" si="53"/>
        <v>204.46601858835149</v>
      </c>
      <c r="U67" s="1">
        <f t="shared" si="53"/>
        <v>208.6467418439253</v>
      </c>
      <c r="V67" s="1">
        <f t="shared" si="53"/>
        <v>212.91294848231436</v>
      </c>
      <c r="W67" s="1">
        <f t="shared" si="53"/>
        <v>217.26638638499534</v>
      </c>
      <c r="X67" s="1">
        <f t="shared" si="53"/>
        <v>221.70883917243367</v>
      </c>
      <c r="Y67" s="1">
        <f t="shared" si="53"/>
        <v>226.24212693483977</v>
      </c>
      <c r="Z67" s="1">
        <f t="shared" si="53"/>
        <v>230.86810697786711</v>
      </c>
      <c r="AA67" s="1">
        <f t="shared" si="53"/>
        <v>235.58867458355758</v>
      </c>
      <c r="AB67" s="1">
        <f t="shared" si="53"/>
        <v>240.40576378684588</v>
      </c>
      <c r="AC67" s="1">
        <f t="shared" si="53"/>
        <v>245.32134816794124</v>
      </c>
      <c r="AD67" s="1">
        <f t="shared" si="53"/>
        <v>250.33744166091086</v>
      </c>
      <c r="AE67" s="1">
        <f t="shared" si="53"/>
        <v>255.45609937879655</v>
      </c>
      <c r="AF67" s="1">
        <f t="shared" si="53"/>
        <v>260.67941845560256</v>
      </c>
      <c r="AG67" s="1">
        <f t="shared" si="53"/>
        <v>266.0095389054996</v>
      </c>
      <c r="AH67" s="1">
        <f t="shared" si="53"/>
        <v>271.44864449959681</v>
      </c>
      <c r="AI67" s="1">
        <f t="shared" si="53"/>
        <v>276.99896366064155</v>
      </c>
      <c r="AJ67" s="1">
        <f t="shared" si="53"/>
        <v>282.66277037601265</v>
      </c>
      <c r="AK67" s="1">
        <f t="shared" si="53"/>
        <v>288.44238512938193</v>
      </c>
      <c r="AL67" s="1">
        <f t="shared" si="53"/>
        <v>294.34017585142561</v>
      </c>
      <c r="AM67" s="1">
        <f t="shared" si="53"/>
        <v>300.35855888997446</v>
      </c>
      <c r="AN67" s="1">
        <f t="shared" si="53"/>
        <v>306.50000000000102</v>
      </c>
    </row>
    <row r="68" spans="1:42">
      <c r="A68" t="s">
        <v>65</v>
      </c>
      <c r="B68">
        <f>B64-B62</f>
        <v>173</v>
      </c>
      <c r="C68" s="1">
        <f>C64-C62</f>
        <v>172.23836694545076</v>
      </c>
      <c r="D68" s="1">
        <f t="shared" ref="D68:J68" si="54">D64-D62</f>
        <v>171.4800869828656</v>
      </c>
      <c r="E68" s="1">
        <f t="shared" si="54"/>
        <v>170.72514535024646</v>
      </c>
      <c r="F68" s="1">
        <f t="shared" si="54"/>
        <v>169.97352735058479</v>
      </c>
      <c r="G68" s="1">
        <f t="shared" si="54"/>
        <v>169.22521835157596</v>
      </c>
      <c r="H68" s="1">
        <f t="shared" si="54"/>
        <v>168.48020378533391</v>
      </c>
      <c r="I68" s="1">
        <f t="shared" si="54"/>
        <v>167.73846914810798</v>
      </c>
      <c r="J68" s="1">
        <f t="shared" si="54"/>
        <v>171.82739955586135</v>
      </c>
      <c r="K68" s="1">
        <f t="shared" ref="K68:AN68" si="55">K64-K62</f>
        <v>180.31433109676846</v>
      </c>
      <c r="L68" s="1">
        <f t="shared" si="55"/>
        <v>189.12539283694844</v>
      </c>
      <c r="M68" s="1">
        <f t="shared" si="55"/>
        <v>198.27177230993254</v>
      </c>
      <c r="N68" s="1">
        <f t="shared" si="55"/>
        <v>207.76502387698292</v>
      </c>
      <c r="O68" s="1">
        <f t="shared" si="55"/>
        <v>217.61708040851084</v>
      </c>
      <c r="P68" s="1">
        <f t="shared" si="55"/>
        <v>227.84026533093942</v>
      </c>
      <c r="Q68" s="1">
        <f t="shared" si="55"/>
        <v>238.44730505031799</v>
      </c>
      <c r="R68" s="1">
        <f t="shared" si="55"/>
        <v>249.45134176434055</v>
      </c>
      <c r="S68" s="1">
        <f t="shared" si="55"/>
        <v>260.86594667477794</v>
      </c>
      <c r="T68" s="1">
        <f t="shared" si="55"/>
        <v>272.70513361270474</v>
      </c>
      <c r="U68" s="1">
        <f t="shared" si="55"/>
        <v>284.98337308927893</v>
      </c>
      <c r="V68" s="1">
        <f t="shared" si="55"/>
        <v>297.7156067852265</v>
      </c>
      <c r="W68" s="1">
        <f t="shared" si="55"/>
        <v>310.91726249258471</v>
      </c>
      <c r="X68" s="1">
        <f t="shared" si="55"/>
        <v>324.60426952267551</v>
      </c>
      <c r="Y68" s="1">
        <f t="shared" si="55"/>
        <v>338.79307459470868</v>
      </c>
      <c r="Z68" s="1">
        <f t="shared" si="55"/>
        <v>353.5006582198555</v>
      </c>
      <c r="AA68" s="1">
        <f t="shared" si="55"/>
        <v>368.7445515960884</v>
      </c>
      <c r="AB68" s="1">
        <f t="shared" si="55"/>
        <v>384.54285402955526</v>
      </c>
      <c r="AC68" s="1">
        <f t="shared" si="55"/>
        <v>400.91425089873377</v>
      </c>
      <c r="AD68" s="1">
        <f t="shared" si="55"/>
        <v>417.87803217811603</v>
      </c>
      <c r="AE68" s="1">
        <f t="shared" si="55"/>
        <v>435.45411153868343</v>
      </c>
      <c r="AF68" s="1">
        <f t="shared" si="55"/>
        <v>453.6630460429609</v>
      </c>
      <c r="AG68" s="1">
        <f t="shared" si="55"/>
        <v>472.5260564529882</v>
      </c>
      <c r="AH68" s="1">
        <f t="shared" si="55"/>
        <v>492.0650481701033</v>
      </c>
      <c r="AI68" s="1">
        <f t="shared" si="55"/>
        <v>512.30263282601607</v>
      </c>
      <c r="AJ68" s="1">
        <f t="shared" si="55"/>
        <v>533.26215054524391</v>
      </c>
      <c r="AK68" s="1">
        <f t="shared" si="55"/>
        <v>554.96769289960048</v>
      </c>
      <c r="AL68" s="1">
        <f t="shared" si="55"/>
        <v>577.44412657605551</v>
      </c>
      <c r="AM68" s="1">
        <f t="shared" si="55"/>
        <v>600.71711777994483</v>
      </c>
      <c r="AN68" s="1">
        <f t="shared" si="55"/>
        <v>624.81315739617753</v>
      </c>
    </row>
    <row r="70" spans="1:42">
      <c r="A70" t="s">
        <v>66</v>
      </c>
    </row>
    <row r="71" spans="1:42">
      <c r="A71" t="s">
        <v>67</v>
      </c>
      <c r="B71" s="8">
        <f>B62/SUM(B66:B68)</f>
        <v>0.66666666666666663</v>
      </c>
      <c r="C71" s="8">
        <f>C62/SUM(C66:C68)</f>
        <v>0.66666666666666674</v>
      </c>
      <c r="D71" s="8">
        <f t="shared" ref="D71:J71" si="56">D62/SUM(D66:D68)</f>
        <v>0.66666666666666674</v>
      </c>
      <c r="E71" s="8">
        <f t="shared" si="56"/>
        <v>0.66666666666666663</v>
      </c>
      <c r="F71" s="8">
        <f t="shared" si="56"/>
        <v>0.66666666666666663</v>
      </c>
      <c r="G71" s="8">
        <f t="shared" si="56"/>
        <v>0.66666666666666663</v>
      </c>
      <c r="H71" s="8">
        <f t="shared" si="56"/>
        <v>0.66666666666666674</v>
      </c>
      <c r="I71" s="8">
        <f t="shared" si="56"/>
        <v>0.66666666666666663</v>
      </c>
      <c r="J71" s="8">
        <f t="shared" si="56"/>
        <v>0.6603042861918248</v>
      </c>
      <c r="K71" s="8">
        <f t="shared" ref="K71:AN71" si="57">K62/SUM(K66:K68)</f>
        <v>0.65400262554494304</v>
      </c>
      <c r="L71" s="8">
        <f t="shared" si="57"/>
        <v>0.64776110524204933</v>
      </c>
      <c r="M71" s="8">
        <f t="shared" si="57"/>
        <v>0.64157915132951815</v>
      </c>
      <c r="N71" s="8">
        <f t="shared" si="57"/>
        <v>0.63545619533129138</v>
      </c>
      <c r="O71" s="8">
        <f t="shared" si="57"/>
        <v>0.6293916741966018</v>
      </c>
      <c r="P71" s="8">
        <f t="shared" si="57"/>
        <v>0.62338503024819703</v>
      </c>
      <c r="Q71" s="8">
        <f t="shared" si="57"/>
        <v>0.61743571113105733</v>
      </c>
      <c r="R71" s="8">
        <f t="shared" si="57"/>
        <v>0.61154316976160172</v>
      </c>
      <c r="S71" s="8">
        <f t="shared" si="57"/>
        <v>0.60570686427738063</v>
      </c>
      <c r="T71" s="8">
        <f t="shared" si="57"/>
        <v>0.59992625798724641</v>
      </c>
      <c r="U71" s="8">
        <f t="shared" si="57"/>
        <v>0.59420081932200197</v>
      </c>
      <c r="V71" s="8">
        <f t="shared" si="57"/>
        <v>0.58853002178551794</v>
      </c>
      <c r="W71" s="8">
        <f t="shared" si="57"/>
        <v>0.58291334390631822</v>
      </c>
      <c r="X71" s="8">
        <f t="shared" si="57"/>
        <v>0.57735026918962673</v>
      </c>
      <c r="Y71" s="8">
        <f t="shared" si="57"/>
        <v>0.57184028606987158</v>
      </c>
      <c r="Z71" s="8">
        <f t="shared" si="57"/>
        <v>0.56638288786364321</v>
      </c>
      <c r="AA71" s="8">
        <f t="shared" si="57"/>
        <v>0.56097757272310089</v>
      </c>
      <c r="AB71" s="8">
        <f t="shared" si="57"/>
        <v>0.55562384358982442</v>
      </c>
      <c r="AC71" s="8">
        <f t="shared" si="57"/>
        <v>0.55032120814910568</v>
      </c>
      <c r="AD71" s="8">
        <f t="shared" si="57"/>
        <v>0.54506917878467687</v>
      </c>
      <c r="AE71" s="8">
        <f t="shared" si="57"/>
        <v>0.53986727253387023</v>
      </c>
      <c r="AF71" s="8">
        <f t="shared" si="57"/>
        <v>0.53471501104320673</v>
      </c>
      <c r="AG71" s="8">
        <f t="shared" si="57"/>
        <v>0.52961192052440753</v>
      </c>
      <c r="AH71" s="8">
        <f t="shared" si="57"/>
        <v>0.52455753171082553</v>
      </c>
      <c r="AI71" s="8">
        <f t="shared" si="57"/>
        <v>0.51955137981429322</v>
      </c>
      <c r="AJ71" s="8">
        <f t="shared" si="57"/>
        <v>0.51459300448238199</v>
      </c>
      <c r="AK71" s="8">
        <f t="shared" si="57"/>
        <v>0.50968194975606851</v>
      </c>
      <c r="AL71" s="8">
        <f t="shared" si="57"/>
        <v>0.50481776402780743</v>
      </c>
      <c r="AM71" s="8">
        <f t="shared" si="57"/>
        <v>0.50000000000000167</v>
      </c>
      <c r="AN71" s="8">
        <f t="shared" si="57"/>
        <v>0.49522821464387029</v>
      </c>
    </row>
    <row r="72" spans="1:42">
      <c r="A72" t="s">
        <v>64</v>
      </c>
      <c r="B72" s="8">
        <f>2*(B62-B66-(B67/2))/(B68+B67)</f>
        <v>0.5</v>
      </c>
      <c r="C72" s="8">
        <f>2*(C62-C66-(C67/2))/(C68+C67)</f>
        <v>0.50000000000000011</v>
      </c>
      <c r="D72" s="8">
        <f t="shared" ref="D72:J72" si="58">2*(D62-D66-(D67/2))/(D68+D67)</f>
        <v>0.50000000000000011</v>
      </c>
      <c r="E72" s="8">
        <f t="shared" si="58"/>
        <v>0.49999999999999994</v>
      </c>
      <c r="F72" s="8">
        <f t="shared" si="58"/>
        <v>0.5</v>
      </c>
      <c r="G72" s="8">
        <f t="shared" si="58"/>
        <v>0.5</v>
      </c>
      <c r="H72" s="8">
        <f t="shared" si="58"/>
        <v>0.50000000000000011</v>
      </c>
      <c r="I72" s="8">
        <f t="shared" si="58"/>
        <v>0.49999999999999989</v>
      </c>
      <c r="J72" s="8">
        <f t="shared" si="58"/>
        <v>0.49287631466317477</v>
      </c>
      <c r="K72" s="8">
        <f t="shared" ref="K72:AN72" si="59">2*(K62-K66-(K67/2))/(K68+K67)</f>
        <v>0.48588699945252395</v>
      </c>
      <c r="L72" s="8">
        <f t="shared" si="59"/>
        <v>0.47902860045894319</v>
      </c>
      <c r="M72" s="8">
        <f t="shared" si="59"/>
        <v>0.47229778014482532</v>
      </c>
      <c r="N72" s="8">
        <f t="shared" si="59"/>
        <v>0.46569131247902368</v>
      </c>
      <c r="O72" s="8">
        <f t="shared" si="59"/>
        <v>0.45920607831393145</v>
      </c>
      <c r="P72" s="8">
        <f t="shared" si="59"/>
        <v>0.45283906099073606</v>
      </c>
      <c r="Q72" s="8">
        <f t="shared" si="59"/>
        <v>0.44658734215981605</v>
      </c>
      <c r="R72" s="8">
        <f t="shared" si="59"/>
        <v>0.44044809780409216</v>
      </c>
      <c r="S72" s="8">
        <f t="shared" si="59"/>
        <v>0.43441859445392833</v>
      </c>
      <c r="T72" s="8">
        <f t="shared" si="59"/>
        <v>0.42849618558290314</v>
      </c>
      <c r="U72" s="8">
        <f t="shared" si="59"/>
        <v>0.4226783081744484</v>
      </c>
      <c r="V72" s="8">
        <f t="shared" si="59"/>
        <v>0.41696247944997883</v>
      </c>
      <c r="W72" s="8">
        <f t="shared" si="59"/>
        <v>0.41134629374971876</v>
      </c>
      <c r="X72" s="8">
        <f t="shared" si="59"/>
        <v>0.40582741955797869</v>
      </c>
      <c r="Y72" s="8">
        <f t="shared" si="59"/>
        <v>0.40040359666513359</v>
      </c>
      <c r="Z72" s="8">
        <f t="shared" si="59"/>
        <v>0.39507263345903221</v>
      </c>
      <c r="AA72" s="8">
        <f t="shared" si="59"/>
        <v>0.38983240433900246</v>
      </c>
      <c r="AB72" s="8">
        <f t="shared" si="59"/>
        <v>0.38468084724602569</v>
      </c>
      <c r="AC72" s="8">
        <f t="shared" si="59"/>
        <v>0.37961596130303915</v>
      </c>
      <c r="AD72" s="8">
        <f t="shared" si="59"/>
        <v>0.37463580455967882</v>
      </c>
      <c r="AE72" s="8">
        <f t="shared" si="59"/>
        <v>0.36973849183610835</v>
      </c>
      <c r="AF72" s="8">
        <f t="shared" si="59"/>
        <v>0.36492219266089393</v>
      </c>
      <c r="AG72" s="8">
        <f t="shared" si="59"/>
        <v>0.36018512929817231</v>
      </c>
      <c r="AH72" s="8">
        <f t="shared" si="59"/>
        <v>0.35552557485963371</v>
      </c>
      <c r="AI72" s="8">
        <f t="shared" si="59"/>
        <v>0.35094185149709617</v>
      </c>
      <c r="AJ72" s="8">
        <f t="shared" si="59"/>
        <v>0.34643232867168661</v>
      </c>
      <c r="AK72" s="8">
        <f t="shared" si="59"/>
        <v>0.34199542149586465</v>
      </c>
      <c r="AL72" s="8">
        <f t="shared" si="59"/>
        <v>0.33762958914474156</v>
      </c>
      <c r="AM72" s="8">
        <f t="shared" si="59"/>
        <v>0.33333333333333487</v>
      </c>
      <c r="AN72" s="8">
        <f t="shared" si="59"/>
        <v>0.32910519685658923</v>
      </c>
      <c r="AO72" s="4"/>
    </row>
    <row r="74" spans="1:42">
      <c r="A74" t="s">
        <v>44</v>
      </c>
      <c r="B74" s="2">
        <f>B49</f>
        <v>97.7</v>
      </c>
      <c r="C74" s="2">
        <f>C49</f>
        <v>107.3125</v>
      </c>
      <c r="D74" s="2">
        <f t="shared" ref="D74:J74" si="60">D49</f>
        <v>116.925</v>
      </c>
      <c r="E74" s="2">
        <f t="shared" si="60"/>
        <v>126.53749999999999</v>
      </c>
      <c r="F74" s="2">
        <f t="shared" si="60"/>
        <v>136.14999999999998</v>
      </c>
      <c r="G74" s="2">
        <f t="shared" si="60"/>
        <v>145.76249999999996</v>
      </c>
      <c r="H74" s="2">
        <f t="shared" si="60"/>
        <v>155.37499999999994</v>
      </c>
      <c r="I74" s="2">
        <f t="shared" si="60"/>
        <v>164.98749999999993</v>
      </c>
      <c r="J74" s="2">
        <f t="shared" si="60"/>
        <v>174.59999999999991</v>
      </c>
      <c r="K74" s="2">
        <f>J74+K56</f>
        <v>168.77999999999992</v>
      </c>
      <c r="L74" s="2">
        <f t="shared" ref="L74:AN74" si="61">K74+L56</f>
        <v>167.53699999999992</v>
      </c>
      <c r="M74" s="2">
        <f t="shared" si="61"/>
        <v>168.52693333333326</v>
      </c>
      <c r="N74" s="2">
        <f t="shared" si="61"/>
        <v>172.77111888888882</v>
      </c>
      <c r="O74" s="2">
        <f t="shared" si="61"/>
        <v>181.80470659259254</v>
      </c>
      <c r="P74" s="2">
        <f t="shared" si="61"/>
        <v>197.9334872061728</v>
      </c>
      <c r="Q74" s="2">
        <f t="shared" si="61"/>
        <v>224.61911054930039</v>
      </c>
      <c r="R74" s="2">
        <f t="shared" si="61"/>
        <v>260.96180686432371</v>
      </c>
      <c r="S74" s="2">
        <f t="shared" si="61"/>
        <v>296.09307996884627</v>
      </c>
      <c r="T74" s="2">
        <f t="shared" si="61"/>
        <v>330.05331063655137</v>
      </c>
      <c r="U74" s="2">
        <f t="shared" si="61"/>
        <v>362.88153361533301</v>
      </c>
      <c r="V74" s="2">
        <f t="shared" si="61"/>
        <v>394.61548249482189</v>
      </c>
      <c r="W74" s="2">
        <f t="shared" si="61"/>
        <v>425.29163307832783</v>
      </c>
      <c r="X74" s="2">
        <f t="shared" si="61"/>
        <v>454.94524530905022</v>
      </c>
      <c r="Y74" s="2">
        <f t="shared" si="61"/>
        <v>483.61040379874856</v>
      </c>
      <c r="Z74" s="2">
        <f t="shared" si="61"/>
        <v>511.32005700545693</v>
      </c>
      <c r="AA74" s="2">
        <f t="shared" si="61"/>
        <v>538.106055105275</v>
      </c>
      <c r="AB74" s="2">
        <f t="shared" si="61"/>
        <v>563.99918660176581</v>
      </c>
      <c r="AC74" s="2">
        <f t="shared" si="61"/>
        <v>589.02921371504033</v>
      </c>
      <c r="AD74" s="2">
        <f t="shared" si="61"/>
        <v>613.22490659120569</v>
      </c>
      <c r="AE74" s="2">
        <f t="shared" si="61"/>
        <v>636.61407637149887</v>
      </c>
      <c r="AF74" s="2">
        <f t="shared" si="61"/>
        <v>659.22360715911555</v>
      </c>
      <c r="AG74" s="2">
        <f t="shared" si="61"/>
        <v>681.0794869204783</v>
      </c>
      <c r="AH74" s="2">
        <f t="shared" si="61"/>
        <v>702.2068373564623</v>
      </c>
      <c r="AI74" s="2">
        <f t="shared" si="61"/>
        <v>722.62994277791358</v>
      </c>
      <c r="AJ74" s="2">
        <f t="shared" si="61"/>
        <v>742.37227801864981</v>
      </c>
      <c r="AK74" s="2">
        <f t="shared" si="61"/>
        <v>761.45653541802812</v>
      </c>
      <c r="AL74" s="2">
        <f t="shared" si="61"/>
        <v>779.90465090409384</v>
      </c>
      <c r="AM74" s="2">
        <f t="shared" si="61"/>
        <v>797.7378292072907</v>
      </c>
      <c r="AN74" s="2">
        <f t="shared" si="61"/>
        <v>814.97656823371437</v>
      </c>
    </row>
    <row r="75" spans="1:42">
      <c r="A75" s="15" t="s">
        <v>68</v>
      </c>
      <c r="B75">
        <f>MIN(B74,B66)</f>
        <v>97.7</v>
      </c>
      <c r="C75" s="1">
        <f>MIN(C74,C66)</f>
        <v>107.3125</v>
      </c>
      <c r="D75" s="1">
        <f t="shared" ref="D75:K75" si="62">MIN(D74,D66)</f>
        <v>116.925</v>
      </c>
      <c r="E75" s="1">
        <f t="shared" si="62"/>
        <v>126.53749999999999</v>
      </c>
      <c r="F75" s="1">
        <f t="shared" si="62"/>
        <v>136.14999999999998</v>
      </c>
      <c r="G75" s="1">
        <f t="shared" si="62"/>
        <v>145.76249999999996</v>
      </c>
      <c r="H75" s="1">
        <f t="shared" si="62"/>
        <v>155.37499999999994</v>
      </c>
      <c r="I75" s="1">
        <f t="shared" si="62"/>
        <v>164.98749999999993</v>
      </c>
      <c r="J75" s="1">
        <f t="shared" si="62"/>
        <v>166.99999999999997</v>
      </c>
      <c r="K75" s="1">
        <f t="shared" si="62"/>
        <v>168.77999999999992</v>
      </c>
      <c r="L75" s="1">
        <f t="shared" ref="L75" si="63">MIN(L74,L66)</f>
        <v>167.53699999999992</v>
      </c>
      <c r="M75" s="1">
        <f t="shared" ref="M75" si="64">MIN(M74,M66)</f>
        <v>168.52693333333326</v>
      </c>
      <c r="N75" s="1">
        <f t="shared" ref="N75" si="65">MIN(N74,N66)</f>
        <v>172.77111888888882</v>
      </c>
      <c r="O75" s="1">
        <f t="shared" ref="O75" si="66">MIN(O74,O66)</f>
        <v>181.80470659259254</v>
      </c>
      <c r="P75" s="1">
        <f t="shared" ref="P75" si="67">MIN(P74,P66)</f>
        <v>188.56421292638348</v>
      </c>
      <c r="Q75" s="1">
        <f t="shared" ref="Q75" si="68">MIN(Q74,Q66)</f>
        <v>192.41979145035057</v>
      </c>
      <c r="R75" s="1">
        <f t="shared" ref="R75" si="69">MIN(R74,R66)</f>
        <v>196.35420511235247</v>
      </c>
      <c r="S75" s="1">
        <f t="shared" ref="S75" si="70">MIN(S74,S66)</f>
        <v>200.36906585699111</v>
      </c>
      <c r="T75" s="1">
        <f t="shared" ref="T75" si="71">MIN(T74,T66)</f>
        <v>204.46601858835149</v>
      </c>
      <c r="U75" s="1">
        <f t="shared" ref="U75" si="72">MIN(U74,U66)</f>
        <v>208.6467418439253</v>
      </c>
      <c r="V75" s="1">
        <f t="shared" ref="V75" si="73">MIN(V74,V66)</f>
        <v>212.91294848231436</v>
      </c>
      <c r="W75" s="1">
        <f t="shared" ref="W75" si="74">MIN(W74,W66)</f>
        <v>217.26638638499534</v>
      </c>
      <c r="X75" s="1">
        <f t="shared" ref="X75" si="75">MIN(X74,X66)</f>
        <v>221.70883917243367</v>
      </c>
      <c r="Y75" s="1">
        <f t="shared" ref="Y75" si="76">MIN(Y74,Y66)</f>
        <v>226.24212693483977</v>
      </c>
      <c r="Z75" s="1">
        <f t="shared" ref="Z75" si="77">MIN(Z74,Z66)</f>
        <v>230.86810697786711</v>
      </c>
      <c r="AA75" s="1">
        <f t="shared" ref="AA75" si="78">MIN(AA74,AA66)</f>
        <v>235.58867458355758</v>
      </c>
      <c r="AB75" s="1">
        <f t="shared" ref="AB75" si="79">MIN(AB74,AB66)</f>
        <v>240.40576378684588</v>
      </c>
      <c r="AC75" s="1">
        <f t="shared" ref="AC75" si="80">MIN(AC74,AC66)</f>
        <v>245.32134816794124</v>
      </c>
      <c r="AD75" s="1">
        <f t="shared" ref="AD75" si="81">MIN(AD74,AD66)</f>
        <v>250.33744166091086</v>
      </c>
      <c r="AE75" s="1">
        <f t="shared" ref="AE75" si="82">MIN(AE74,AE66)</f>
        <v>255.45609937879655</v>
      </c>
      <c r="AF75" s="1">
        <f t="shared" ref="AF75" si="83">MIN(AF74,AF66)</f>
        <v>260.67941845560256</v>
      </c>
      <c r="AG75" s="1">
        <f t="shared" ref="AG75" si="84">MIN(AG74,AG66)</f>
        <v>266.0095389054996</v>
      </c>
      <c r="AH75" s="1">
        <f t="shared" ref="AH75" si="85">MIN(AH74,AH66)</f>
        <v>271.44864449959681</v>
      </c>
      <c r="AI75" s="1">
        <f t="shared" ref="AI75" si="86">MIN(AI74,AI66)</f>
        <v>276.99896366064155</v>
      </c>
      <c r="AJ75" s="1">
        <f t="shared" ref="AJ75" si="87">MIN(AJ74,AJ66)</f>
        <v>282.66277037601265</v>
      </c>
      <c r="AK75" s="1">
        <f t="shared" ref="AK75" si="88">MIN(AK74,AK66)</f>
        <v>288.44238512938193</v>
      </c>
      <c r="AL75" s="1">
        <f t="shared" ref="AL75" si="89">MIN(AL74,AL66)</f>
        <v>294.34017585142561</v>
      </c>
      <c r="AM75" s="1">
        <f t="shared" ref="AM75" si="90">MIN(AM74,AM66)</f>
        <v>300.35855888997446</v>
      </c>
      <c r="AN75" s="1">
        <f t="shared" ref="AN75" si="91">MIN(AN74,AN66)</f>
        <v>306.50000000000102</v>
      </c>
    </row>
    <row r="76" spans="1:42">
      <c r="A76" t="s">
        <v>69</v>
      </c>
      <c r="B76">
        <f>MIN(B67,B74-B75)</f>
        <v>0</v>
      </c>
      <c r="C76" s="1">
        <f>MIN(C67,C74-C75)</f>
        <v>0</v>
      </c>
      <c r="D76" s="1">
        <f t="shared" ref="D76:K76" si="92">MIN(D67,D74-D75)</f>
        <v>0</v>
      </c>
      <c r="E76" s="1">
        <f t="shared" si="92"/>
        <v>0</v>
      </c>
      <c r="F76" s="1">
        <f t="shared" si="92"/>
        <v>0</v>
      </c>
      <c r="G76" s="1">
        <f t="shared" si="92"/>
        <v>0</v>
      </c>
      <c r="H76" s="1">
        <f t="shared" si="92"/>
        <v>0</v>
      </c>
      <c r="I76" s="1">
        <f t="shared" si="92"/>
        <v>0</v>
      </c>
      <c r="J76" s="1">
        <f t="shared" si="92"/>
        <v>7.5999999999999375</v>
      </c>
      <c r="K76" s="1">
        <f t="shared" si="92"/>
        <v>0</v>
      </c>
      <c r="L76" s="1">
        <f t="shared" ref="L76" si="93">MIN(L67,L74-L75)</f>
        <v>0</v>
      </c>
      <c r="M76" s="1">
        <f t="shared" ref="M76" si="94">MIN(M67,M74-M75)</f>
        <v>0</v>
      </c>
      <c r="N76" s="1">
        <f t="shared" ref="N76" si="95">MIN(N67,N74-N75)</f>
        <v>0</v>
      </c>
      <c r="O76" s="1">
        <f t="shared" ref="O76" si="96">MIN(O67,O74-O75)</f>
        <v>0</v>
      </c>
      <c r="P76" s="1">
        <f t="shared" ref="P76" si="97">MIN(P67,P74-P75)</f>
        <v>9.3692742797893231</v>
      </c>
      <c r="Q76" s="1">
        <f t="shared" ref="Q76" si="98">MIN(Q67,Q74-Q75)</f>
        <v>32.199319098949815</v>
      </c>
      <c r="R76" s="1">
        <f t="shared" ref="R76" si="99">MIN(R67,R74-R75)</f>
        <v>64.607601751971231</v>
      </c>
      <c r="S76" s="1">
        <f t="shared" ref="S76" si="100">MIN(S67,S74-S75)</f>
        <v>95.724014111855155</v>
      </c>
      <c r="T76" s="1">
        <f t="shared" ref="T76" si="101">MIN(T67,T74-T75)</f>
        <v>125.58729204819988</v>
      </c>
      <c r="U76" s="1">
        <f t="shared" ref="U76" si="102">MIN(U67,U74-U75)</f>
        <v>154.23479177140771</v>
      </c>
      <c r="V76" s="1">
        <f t="shared" ref="V76" si="103">MIN(V67,V74-V75)</f>
        <v>181.70253401250753</v>
      </c>
      <c r="W76" s="1">
        <f t="shared" ref="W76" si="104">MIN(W67,W74-W75)</f>
        <v>208.02524669333249</v>
      </c>
      <c r="X76" s="1">
        <f t="shared" ref="X76" si="105">MIN(X67,X74-X75)</f>
        <v>221.70883917243367</v>
      </c>
      <c r="Y76" s="1">
        <f t="shared" ref="Y76" si="106">MIN(Y67,Y74-Y75)</f>
        <v>226.24212693483977</v>
      </c>
      <c r="Z76" s="1">
        <f t="shared" ref="Z76" si="107">MIN(Z67,Z74-Z75)</f>
        <v>230.86810697786711</v>
      </c>
      <c r="AA76" s="1">
        <f t="shared" ref="AA76" si="108">MIN(AA67,AA74-AA75)</f>
        <v>235.58867458355758</v>
      </c>
      <c r="AB76" s="1">
        <f t="shared" ref="AB76" si="109">MIN(AB67,AB74-AB75)</f>
        <v>240.40576378684588</v>
      </c>
      <c r="AC76" s="1">
        <f t="shared" ref="AC76" si="110">MIN(AC67,AC74-AC75)</f>
        <v>245.32134816794124</v>
      </c>
      <c r="AD76" s="1">
        <f t="shared" ref="AD76" si="111">MIN(AD67,AD74-AD75)</f>
        <v>250.33744166091086</v>
      </c>
      <c r="AE76" s="1">
        <f t="shared" ref="AE76" si="112">MIN(AE67,AE74-AE75)</f>
        <v>255.45609937879655</v>
      </c>
      <c r="AF76" s="1">
        <f t="shared" ref="AF76" si="113">MIN(AF67,AF74-AF75)</f>
        <v>260.67941845560256</v>
      </c>
      <c r="AG76" s="1">
        <f t="shared" ref="AG76" si="114">MIN(AG67,AG74-AG75)</f>
        <v>266.0095389054996</v>
      </c>
      <c r="AH76" s="1">
        <f t="shared" ref="AH76" si="115">MIN(AH67,AH74-AH75)</f>
        <v>271.44864449959681</v>
      </c>
      <c r="AI76" s="1">
        <f t="shared" ref="AI76" si="116">MIN(AI67,AI74-AI75)</f>
        <v>276.99896366064155</v>
      </c>
      <c r="AJ76" s="1">
        <f t="shared" ref="AJ76" si="117">MIN(AJ67,AJ74-AJ75)</f>
        <v>282.66277037601265</v>
      </c>
      <c r="AK76" s="1">
        <f t="shared" ref="AK76" si="118">MIN(AK67,AK74-AK75)</f>
        <v>288.44238512938193</v>
      </c>
      <c r="AL76" s="1">
        <f t="shared" ref="AL76" si="119">MIN(AL67,AL74-AL75)</f>
        <v>294.34017585142561</v>
      </c>
      <c r="AM76" s="1">
        <f t="shared" ref="AM76" si="120">MIN(AM67,AM74-AM75)</f>
        <v>300.35855888997446</v>
      </c>
      <c r="AN76" s="1">
        <f t="shared" ref="AN76" si="121">MIN(AN67,AN74-AN75)</f>
        <v>306.50000000000102</v>
      </c>
    </row>
    <row r="77" spans="1:42">
      <c r="A77" t="s">
        <v>70</v>
      </c>
      <c r="B77">
        <f>MIN(B68,B74-B75-B76)</f>
        <v>0</v>
      </c>
      <c r="C77" s="1">
        <f>MIN(C68,C74-C75-C76)</f>
        <v>0</v>
      </c>
      <c r="D77" s="1">
        <f t="shared" ref="D77:K77" si="122">MIN(D68,D74-D75-D76)</f>
        <v>0</v>
      </c>
      <c r="E77" s="1">
        <f t="shared" si="122"/>
        <v>0</v>
      </c>
      <c r="F77" s="1">
        <f t="shared" si="122"/>
        <v>0</v>
      </c>
      <c r="G77" s="1">
        <f t="shared" si="122"/>
        <v>0</v>
      </c>
      <c r="H77" s="1">
        <f t="shared" si="122"/>
        <v>0</v>
      </c>
      <c r="I77" s="1">
        <f t="shared" si="122"/>
        <v>0</v>
      </c>
      <c r="J77" s="1">
        <f t="shared" si="122"/>
        <v>0</v>
      </c>
      <c r="K77" s="1">
        <f t="shared" si="122"/>
        <v>0</v>
      </c>
      <c r="L77" s="1">
        <f t="shared" ref="L77" si="123">MIN(L68,L74-L75-L76)</f>
        <v>0</v>
      </c>
      <c r="M77" s="1">
        <f t="shared" ref="M77" si="124">MIN(M68,M74-M75-M76)</f>
        <v>0</v>
      </c>
      <c r="N77" s="1">
        <f t="shared" ref="N77" si="125">MIN(N68,N74-N75-N76)</f>
        <v>0</v>
      </c>
      <c r="O77" s="1">
        <f t="shared" ref="O77" si="126">MIN(O68,O74-O75-O76)</f>
        <v>0</v>
      </c>
      <c r="P77" s="1">
        <f t="shared" ref="P77" si="127">MIN(P68,P74-P75-P76)</f>
        <v>0</v>
      </c>
      <c r="Q77" s="1">
        <f t="shared" ref="Q77" si="128">MIN(Q68,Q74-Q75-Q76)</f>
        <v>0</v>
      </c>
      <c r="R77" s="1">
        <f t="shared" ref="R77" si="129">MIN(R68,R74-R75-R76)</f>
        <v>0</v>
      </c>
      <c r="S77" s="1">
        <f t="shared" ref="S77" si="130">MIN(S68,S74-S75-S76)</f>
        <v>0</v>
      </c>
      <c r="T77" s="1">
        <f t="shared" ref="T77" si="131">MIN(T68,T74-T75-T76)</f>
        <v>0</v>
      </c>
      <c r="U77" s="1">
        <f t="shared" ref="U77" si="132">MIN(U68,U74-U75-U76)</f>
        <v>0</v>
      </c>
      <c r="V77" s="1">
        <f t="shared" ref="V77" si="133">MIN(V68,V74-V75-V76)</f>
        <v>0</v>
      </c>
      <c r="W77" s="1">
        <f t="shared" ref="W77" si="134">MIN(W68,W74-W75-W76)</f>
        <v>0</v>
      </c>
      <c r="X77" s="1">
        <f t="shared" ref="X77" si="135">MIN(X68,X74-X75-X76)</f>
        <v>11.527566964182881</v>
      </c>
      <c r="Y77" s="1">
        <f t="shared" ref="Y77" si="136">MIN(Y68,Y74-Y75-Y76)</f>
        <v>31.126149929069044</v>
      </c>
      <c r="Z77" s="1">
        <f t="shared" ref="Z77" si="137">MIN(Z68,Z74-Z75-Z76)</f>
        <v>49.583843049722702</v>
      </c>
      <c r="AA77" s="1">
        <f t="shared" ref="AA77" si="138">MIN(AA68,AA74-AA75-AA76)</f>
        <v>66.928705938159851</v>
      </c>
      <c r="AB77" s="1">
        <f t="shared" ref="AB77" si="139">MIN(AB68,AB74-AB75-AB76)</f>
        <v>83.187659028074023</v>
      </c>
      <c r="AC77" s="1">
        <f t="shared" ref="AC77" si="140">MIN(AC68,AC74-AC75-AC76)</f>
        <v>98.38651737915788</v>
      </c>
      <c r="AD77" s="1">
        <f t="shared" ref="AD77" si="141">MIN(AD68,AD74-AD75-AD76)</f>
        <v>112.55002326938401</v>
      </c>
      <c r="AE77" s="1">
        <f t="shared" ref="AE77" si="142">MIN(AE68,AE74-AE75-AE76)</f>
        <v>125.70187761390574</v>
      </c>
      <c r="AF77" s="1">
        <f t="shared" ref="AF77" si="143">MIN(AF68,AF74-AF75-AF76)</f>
        <v>137.86477024791043</v>
      </c>
      <c r="AG77" s="1">
        <f t="shared" ref="AG77" si="144">MIN(AG68,AG74-AG75-AG76)</f>
        <v>149.06040910947911</v>
      </c>
      <c r="AH77" s="1">
        <f t="shared" ref="AH77" si="145">MIN(AH68,AH74-AH75-AH76)</f>
        <v>159.30954835726868</v>
      </c>
      <c r="AI77" s="1">
        <f t="shared" ref="AI77" si="146">MIN(AI68,AI74-AI75-AI76)</f>
        <v>168.63201545663048</v>
      </c>
      <c r="AJ77" s="1">
        <f t="shared" ref="AJ77" si="147">MIN(AJ68,AJ74-AJ75-AJ76)</f>
        <v>177.04673726662452</v>
      </c>
      <c r="AK77" s="1">
        <f t="shared" ref="AK77" si="148">MIN(AK68,AK74-AK75-AK76)</f>
        <v>184.57176515926426</v>
      </c>
      <c r="AL77" s="1">
        <f t="shared" ref="AL77" si="149">MIN(AL68,AL74-AL75-AL76)</f>
        <v>191.22429920124262</v>
      </c>
      <c r="AM77" s="1">
        <f t="shared" ref="AM77" si="150">MIN(AM68,AM74-AM75-AM76)</f>
        <v>197.02071142734178</v>
      </c>
      <c r="AN77" s="1">
        <f t="shared" ref="AN77" si="151">MIN(AN68,AN74-AN75-AN76)</f>
        <v>201.97656823371233</v>
      </c>
      <c r="AO77" s="8"/>
      <c r="AP77" s="19"/>
    </row>
    <row r="78" spans="1:42">
      <c r="A78" t="s">
        <v>71</v>
      </c>
      <c r="B78">
        <f>B74-SUM(B75:B77)</f>
        <v>0</v>
      </c>
      <c r="C78" s="1">
        <f>C74-SUM(C75:C77)</f>
        <v>0</v>
      </c>
      <c r="D78" s="1">
        <f t="shared" ref="D78:K78" si="152">D74-SUM(D75:D77)</f>
        <v>0</v>
      </c>
      <c r="E78" s="1">
        <f t="shared" si="152"/>
        <v>0</v>
      </c>
      <c r="F78" s="1">
        <f t="shared" si="152"/>
        <v>0</v>
      </c>
      <c r="G78" s="1">
        <f t="shared" si="152"/>
        <v>0</v>
      </c>
      <c r="H78" s="1">
        <f t="shared" si="152"/>
        <v>0</v>
      </c>
      <c r="I78" s="1">
        <f t="shared" si="152"/>
        <v>0</v>
      </c>
      <c r="J78" s="1">
        <f t="shared" si="152"/>
        <v>0</v>
      </c>
      <c r="K78" s="1">
        <f t="shared" si="152"/>
        <v>0</v>
      </c>
      <c r="L78" s="1">
        <f t="shared" ref="L78" si="153">L74-SUM(L75:L77)</f>
        <v>0</v>
      </c>
      <c r="M78" s="1">
        <f t="shared" ref="M78" si="154">M74-SUM(M75:M77)</f>
        <v>0</v>
      </c>
      <c r="N78" s="1">
        <f t="shared" ref="N78" si="155">N74-SUM(N75:N77)</f>
        <v>0</v>
      </c>
      <c r="O78" s="1">
        <f t="shared" ref="O78" si="156">O74-SUM(O75:O77)</f>
        <v>0</v>
      </c>
      <c r="P78" s="1">
        <f t="shared" ref="P78" si="157">P74-SUM(P75:P77)</f>
        <v>0</v>
      </c>
      <c r="Q78" s="1">
        <f t="shared" ref="Q78" si="158">Q74-SUM(Q75:Q77)</f>
        <v>0</v>
      </c>
      <c r="R78" s="1">
        <f t="shared" ref="R78" si="159">R74-SUM(R75:R77)</f>
        <v>0</v>
      </c>
      <c r="S78" s="1">
        <f t="shared" ref="S78" si="160">S74-SUM(S75:S77)</f>
        <v>0</v>
      </c>
      <c r="T78" s="1">
        <f t="shared" ref="T78" si="161">T74-SUM(T75:T77)</f>
        <v>0</v>
      </c>
      <c r="U78" s="1">
        <f t="shared" ref="U78" si="162">U74-SUM(U75:U77)</f>
        <v>0</v>
      </c>
      <c r="V78" s="1">
        <f t="shared" ref="V78" si="163">V74-SUM(V75:V77)</f>
        <v>0</v>
      </c>
      <c r="W78" s="1">
        <f t="shared" ref="W78" si="164">W74-SUM(W75:W77)</f>
        <v>0</v>
      </c>
      <c r="X78" s="1">
        <f t="shared" ref="X78" si="165">X74-SUM(X75:X77)</f>
        <v>0</v>
      </c>
      <c r="Y78" s="1">
        <f t="shared" ref="Y78" si="166">Y74-SUM(Y75:Y77)</f>
        <v>0</v>
      </c>
      <c r="Z78" s="1">
        <f t="shared" ref="Z78" si="167">Z74-SUM(Z75:Z77)</f>
        <v>0</v>
      </c>
      <c r="AA78" s="1">
        <f t="shared" ref="AA78" si="168">AA74-SUM(AA75:AA77)</f>
        <v>0</v>
      </c>
      <c r="AB78" s="1">
        <f t="shared" ref="AB78" si="169">AB74-SUM(AB75:AB77)</f>
        <v>0</v>
      </c>
      <c r="AC78" s="1">
        <f t="shared" ref="AC78" si="170">AC74-SUM(AC75:AC77)</f>
        <v>0</v>
      </c>
      <c r="AD78" s="1">
        <f t="shared" ref="AD78" si="171">AD74-SUM(AD75:AD77)</f>
        <v>0</v>
      </c>
      <c r="AE78" s="1">
        <f t="shared" ref="AE78" si="172">AE74-SUM(AE75:AE77)</f>
        <v>0</v>
      </c>
      <c r="AF78" s="1">
        <f t="shared" ref="AF78" si="173">AF74-SUM(AF75:AF77)</f>
        <v>0</v>
      </c>
      <c r="AG78" s="1">
        <f t="shared" ref="AG78" si="174">AG74-SUM(AG75:AG77)</f>
        <v>0</v>
      </c>
      <c r="AH78" s="1">
        <f t="shared" ref="AH78" si="175">AH74-SUM(AH75:AH77)</f>
        <v>0</v>
      </c>
      <c r="AI78" s="1">
        <f t="shared" ref="AI78" si="176">AI74-SUM(AI75:AI77)</f>
        <v>0</v>
      </c>
      <c r="AJ78" s="1">
        <f t="shared" ref="AJ78" si="177">AJ74-SUM(AJ75:AJ77)</f>
        <v>0</v>
      </c>
      <c r="AK78" s="1">
        <f t="shared" ref="AK78" si="178">AK74-SUM(AK75:AK77)</f>
        <v>0</v>
      </c>
      <c r="AL78" s="1">
        <f t="shared" ref="AL78" si="179">AL74-SUM(AL75:AL77)</f>
        <v>0</v>
      </c>
      <c r="AM78" s="1">
        <f t="shared" ref="AM78" si="180">AM74-SUM(AM75:AM77)</f>
        <v>0</v>
      </c>
      <c r="AN78" s="1">
        <f t="shared" ref="AN78" si="181">AN74-SUM(AN75:AN77)</f>
        <v>0</v>
      </c>
      <c r="AP78" s="19"/>
    </row>
    <row r="79" spans="1:42">
      <c r="AP79" s="19"/>
    </row>
    <row r="80" spans="1:42">
      <c r="A80" s="4" t="s">
        <v>72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</row>
    <row r="81" spans="1:41">
      <c r="A81" t="s">
        <v>73</v>
      </c>
      <c r="B81" s="8">
        <f t="shared" ref="B81:AM81" si="182">AVERAGE(B80,1-((B76/B67)*(1-B72)))</f>
        <v>1</v>
      </c>
      <c r="C81" s="8">
        <f t="shared" si="182"/>
        <v>1</v>
      </c>
      <c r="D81" s="8">
        <f t="shared" si="182"/>
        <v>1</v>
      </c>
      <c r="E81" s="8">
        <f t="shared" si="182"/>
        <v>1</v>
      </c>
      <c r="F81" s="8">
        <f t="shared" si="182"/>
        <v>1</v>
      </c>
      <c r="G81" s="8">
        <f t="shared" si="182"/>
        <v>1</v>
      </c>
      <c r="H81" s="8">
        <f t="shared" si="182"/>
        <v>1</v>
      </c>
      <c r="I81" s="8">
        <f t="shared" si="182"/>
        <v>1</v>
      </c>
      <c r="J81" s="8">
        <f t="shared" si="182"/>
        <v>0.98846065865700639</v>
      </c>
      <c r="K81" s="8">
        <f t="shared" si="182"/>
        <v>1</v>
      </c>
      <c r="L81" s="8">
        <f t="shared" si="182"/>
        <v>1</v>
      </c>
      <c r="M81" s="8">
        <f t="shared" si="182"/>
        <v>1</v>
      </c>
      <c r="N81" s="8">
        <f t="shared" si="182"/>
        <v>1</v>
      </c>
      <c r="O81" s="8">
        <f t="shared" si="182"/>
        <v>1</v>
      </c>
      <c r="P81" s="8">
        <f t="shared" si="182"/>
        <v>0.98640648500262795</v>
      </c>
      <c r="Q81" s="8">
        <f t="shared" si="182"/>
        <v>0.9536962631835304</v>
      </c>
      <c r="R81" s="8">
        <f t="shared" si="182"/>
        <v>0.90794364084042489</v>
      </c>
      <c r="S81" s="8">
        <f t="shared" si="182"/>
        <v>0.86489999787558014</v>
      </c>
      <c r="T81" s="8">
        <f t="shared" si="182"/>
        <v>0.82448522022536919</v>
      </c>
      <c r="U81" s="8">
        <f t="shared" si="182"/>
        <v>0.78661758593278686</v>
      </c>
      <c r="V81" s="8">
        <f t="shared" si="182"/>
        <v>0.75121429752519697</v>
      </c>
      <c r="W81" s="8">
        <f t="shared" si="182"/>
        <v>0.71819195206139796</v>
      </c>
      <c r="X81" s="8">
        <f t="shared" si="182"/>
        <v>0.70291370977898937</v>
      </c>
      <c r="Y81" s="8">
        <f t="shared" si="182"/>
        <v>0.70020179833256679</v>
      </c>
      <c r="Z81" s="8">
        <f t="shared" si="182"/>
        <v>0.6975363167295161</v>
      </c>
      <c r="AA81" s="8">
        <f t="shared" si="182"/>
        <v>0.69491620216950123</v>
      </c>
      <c r="AB81" s="8">
        <f t="shared" si="182"/>
        <v>0.69234042362301285</v>
      </c>
      <c r="AC81" s="8">
        <f t="shared" si="182"/>
        <v>0.6898079806515196</v>
      </c>
      <c r="AD81" s="8">
        <f t="shared" si="182"/>
        <v>0.68731790227983947</v>
      </c>
      <c r="AE81" s="8">
        <f t="shared" si="182"/>
        <v>0.6848692459180542</v>
      </c>
      <c r="AF81" s="8">
        <f t="shared" si="182"/>
        <v>0.68246109633044694</v>
      </c>
      <c r="AG81" s="8">
        <f t="shared" si="182"/>
        <v>0.68009256464908618</v>
      </c>
      <c r="AH81" s="8">
        <f t="shared" si="182"/>
        <v>0.67776278742981688</v>
      </c>
      <c r="AI81" s="8">
        <f t="shared" si="182"/>
        <v>0.67547092574854806</v>
      </c>
      <c r="AJ81" s="8">
        <f t="shared" si="182"/>
        <v>0.6732161643358433</v>
      </c>
      <c r="AK81" s="8">
        <f t="shared" si="182"/>
        <v>0.67099771074793235</v>
      </c>
      <c r="AL81" s="8">
        <f t="shared" si="182"/>
        <v>0.66881479457237081</v>
      </c>
      <c r="AM81" s="8">
        <f t="shared" si="182"/>
        <v>0.66666666666666741</v>
      </c>
      <c r="AN81" s="8">
        <f>AVERAGE(AN80,1-((AN76/AN67)*(1-AN72)))</f>
        <v>0.66455259842829462</v>
      </c>
    </row>
    <row r="82" spans="1:41">
      <c r="A82" t="s">
        <v>74</v>
      </c>
      <c r="B82" s="8">
        <f t="shared" ref="B82:AM82" si="183">AVERAGE(B72,B72-((B77/B68)*B72))</f>
        <v>0.5</v>
      </c>
      <c r="C82" s="8">
        <f t="shared" si="183"/>
        <v>0.50000000000000011</v>
      </c>
      <c r="D82" s="8">
        <f t="shared" si="183"/>
        <v>0.50000000000000011</v>
      </c>
      <c r="E82" s="8">
        <f t="shared" si="183"/>
        <v>0.49999999999999994</v>
      </c>
      <c r="F82" s="8">
        <f t="shared" si="183"/>
        <v>0.5</v>
      </c>
      <c r="G82" s="8">
        <f t="shared" si="183"/>
        <v>0.5</v>
      </c>
      <c r="H82" s="8">
        <f t="shared" si="183"/>
        <v>0.50000000000000011</v>
      </c>
      <c r="I82" s="8">
        <f t="shared" si="183"/>
        <v>0.49999999999999989</v>
      </c>
      <c r="J82" s="8">
        <f t="shared" si="183"/>
        <v>0.49287631466317477</v>
      </c>
      <c r="K82" s="8">
        <f t="shared" si="183"/>
        <v>0.48588699945252395</v>
      </c>
      <c r="L82" s="8">
        <f t="shared" si="183"/>
        <v>0.47902860045894319</v>
      </c>
      <c r="M82" s="8">
        <f t="shared" si="183"/>
        <v>0.47229778014482532</v>
      </c>
      <c r="N82" s="8">
        <f t="shared" si="183"/>
        <v>0.46569131247902368</v>
      </c>
      <c r="O82" s="8">
        <f t="shared" si="183"/>
        <v>0.45920607831393145</v>
      </c>
      <c r="P82" s="8">
        <f t="shared" si="183"/>
        <v>0.45283906099073606</v>
      </c>
      <c r="Q82" s="8">
        <f t="shared" si="183"/>
        <v>0.44658734215981605</v>
      </c>
      <c r="R82" s="8">
        <f t="shared" si="183"/>
        <v>0.44044809780409216</v>
      </c>
      <c r="S82" s="8">
        <f t="shared" si="183"/>
        <v>0.43441859445392833</v>
      </c>
      <c r="T82" s="8">
        <f t="shared" si="183"/>
        <v>0.42849618558290314</v>
      </c>
      <c r="U82" s="8">
        <f t="shared" si="183"/>
        <v>0.4226783081744484</v>
      </c>
      <c r="V82" s="8">
        <f t="shared" si="183"/>
        <v>0.41696247944997883</v>
      </c>
      <c r="W82" s="8">
        <f t="shared" si="183"/>
        <v>0.41134629374971876</v>
      </c>
      <c r="X82" s="8">
        <f t="shared" si="183"/>
        <v>0.39862141028130565</v>
      </c>
      <c r="Y82" s="8">
        <f t="shared" si="183"/>
        <v>0.38201033051462757</v>
      </c>
      <c r="Z82" s="8">
        <f t="shared" si="183"/>
        <v>0.367365161075077</v>
      </c>
      <c r="AA82" s="8">
        <f t="shared" si="183"/>
        <v>0.35445428384578065</v>
      </c>
      <c r="AB82" s="8">
        <f t="shared" si="183"/>
        <v>0.34307209178482878</v>
      </c>
      <c r="AC82" s="8">
        <f t="shared" si="183"/>
        <v>0.33303606012663878</v>
      </c>
      <c r="AD82" s="8">
        <f t="shared" si="183"/>
        <v>0.32418415925428051</v>
      </c>
      <c r="AE82" s="8">
        <f t="shared" si="183"/>
        <v>0.31637256714004103</v>
      </c>
      <c r="AF82" s="8">
        <f t="shared" si="183"/>
        <v>0.30947364479218165</v>
      </c>
      <c r="AG82" s="8">
        <f t="shared" si="183"/>
        <v>0.30337414290373443</v>
      </c>
      <c r="AH82" s="8">
        <f t="shared" si="183"/>
        <v>0.2979736119931643</v>
      </c>
      <c r="AI82" s="8">
        <f t="shared" si="183"/>
        <v>0.29318299185628005</v>
      </c>
      <c r="AJ82" s="8">
        <f t="shared" si="183"/>
        <v>0.28892335919739692</v>
      </c>
      <c r="AK82" s="8">
        <f t="shared" si="183"/>
        <v>0.28512481494571196</v>
      </c>
      <c r="AL82" s="8">
        <f t="shared" si="183"/>
        <v>0.28172549504941174</v>
      </c>
      <c r="AM82" s="8">
        <f t="shared" si="183"/>
        <v>0.27867069052527815</v>
      </c>
      <c r="AN82" s="8">
        <f>AVERAGE(AN72,AN72-((AN77/AN68)*AN72))</f>
        <v>0.27591206426797255</v>
      </c>
      <c r="AO82" s="8"/>
    </row>
    <row r="83" spans="1:41">
      <c r="A83" t="s">
        <v>75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</row>
    <row r="85" spans="1:41">
      <c r="A85" t="s">
        <v>77</v>
      </c>
      <c r="B85" s="8">
        <f>SUMPRODUCT(B75:B78,B80:B83)/B74</f>
        <v>1</v>
      </c>
      <c r="C85" s="8">
        <f>SUMPRODUCT(C75:C78,C80:C83)/C74</f>
        <v>1</v>
      </c>
      <c r="D85" s="8">
        <f t="shared" ref="D85:J85" si="184">SUMPRODUCT(D75:D78,D80:D83)/D74</f>
        <v>1</v>
      </c>
      <c r="E85" s="8">
        <f t="shared" si="184"/>
        <v>1</v>
      </c>
      <c r="F85" s="8">
        <f t="shared" si="184"/>
        <v>1</v>
      </c>
      <c r="G85" s="8">
        <f t="shared" si="184"/>
        <v>1</v>
      </c>
      <c r="H85" s="8">
        <f t="shared" si="184"/>
        <v>1</v>
      </c>
      <c r="I85" s="8">
        <f t="shared" si="184"/>
        <v>1</v>
      </c>
      <c r="J85" s="8">
        <f t="shared" si="184"/>
        <v>0.99949771480981231</v>
      </c>
      <c r="K85" s="8">
        <f t="shared" ref="K85:AN85" si="185">SUMPRODUCT(K75:K78,K80:K83)/K74</f>
        <v>1</v>
      </c>
      <c r="L85" s="8">
        <f t="shared" si="185"/>
        <v>1</v>
      </c>
      <c r="M85" s="8">
        <f t="shared" si="185"/>
        <v>1</v>
      </c>
      <c r="N85" s="8">
        <f t="shared" si="185"/>
        <v>1</v>
      </c>
      <c r="O85" s="8">
        <f t="shared" si="185"/>
        <v>1</v>
      </c>
      <c r="P85" s="8">
        <f t="shared" si="185"/>
        <v>0.99935654460377321</v>
      </c>
      <c r="Q85" s="8">
        <f t="shared" si="185"/>
        <v>0.9933623243650942</v>
      </c>
      <c r="R85" s="8">
        <f t="shared" si="185"/>
        <v>0.97720915308342249</v>
      </c>
      <c r="S85" s="8">
        <f t="shared" si="185"/>
        <v>0.95632348276687074</v>
      </c>
      <c r="T85" s="8">
        <f t="shared" si="185"/>
        <v>0.93321555883254037</v>
      </c>
      <c r="U85" s="8">
        <f t="shared" si="185"/>
        <v>0.90930651148475439</v>
      </c>
      <c r="V85" s="8">
        <f t="shared" si="185"/>
        <v>0.88544546635636201</v>
      </c>
      <c r="W85" s="8">
        <f t="shared" si="185"/>
        <v>0.8621576722112535</v>
      </c>
      <c r="X85" s="8">
        <f t="shared" si="185"/>
        <v>0.83998274681758744</v>
      </c>
      <c r="Y85" s="8">
        <f t="shared" si="185"/>
        <v>0.81997363741635276</v>
      </c>
      <c r="Z85" s="8">
        <f t="shared" si="185"/>
        <v>0.80208543912806107</v>
      </c>
      <c r="AA85" s="8">
        <f t="shared" si="185"/>
        <v>0.78613913394560186</v>
      </c>
      <c r="AB85" s="8">
        <f t="shared" si="185"/>
        <v>0.77196522027843295</v>
      </c>
      <c r="AC85" s="8">
        <f t="shared" si="185"/>
        <v>0.75940584891314578</v>
      </c>
      <c r="AD85" s="8">
        <f t="shared" si="185"/>
        <v>0.74831562883490621</v>
      </c>
      <c r="AE85" s="8">
        <f t="shared" si="185"/>
        <v>0.73856166348131491</v>
      </c>
      <c r="AF85" s="8">
        <f t="shared" si="185"/>
        <v>0.73002314825551429</v>
      </c>
      <c r="AG85" s="8">
        <f t="shared" si="185"/>
        <v>0.72259072802289748</v>
      </c>
      <c r="AH85" s="8">
        <f t="shared" si="185"/>
        <v>0.71616573527240934</v>
      </c>
      <c r="AI85" s="8">
        <f t="shared" si="185"/>
        <v>0.71065938247183968</v>
      </c>
      <c r="AJ85" s="8">
        <f t="shared" si="185"/>
        <v>0.70599195313963581</v>
      </c>
      <c r="AK85" s="8">
        <f t="shared" si="185"/>
        <v>0.70209201806327015</v>
      </c>
      <c r="AL85" s="8">
        <f t="shared" si="185"/>
        <v>0.69889569170278965</v>
      </c>
      <c r="AM85" s="8">
        <f t="shared" si="185"/>
        <v>0.69634593661328115</v>
      </c>
      <c r="AN85" s="8">
        <f t="shared" si="185"/>
        <v>0.6943919191687844</v>
      </c>
    </row>
    <row r="86" spans="1:41">
      <c r="A86" t="s">
        <v>78</v>
      </c>
      <c r="B86" s="11">
        <f>B85*B74</f>
        <v>97.7</v>
      </c>
      <c r="C86" s="11">
        <f>C85*C74</f>
        <v>107.3125</v>
      </c>
      <c r="D86" s="11">
        <f t="shared" ref="D86:K86" si="186">D85*D74</f>
        <v>116.925</v>
      </c>
      <c r="E86" s="11">
        <f t="shared" si="186"/>
        <v>126.53749999999999</v>
      </c>
      <c r="F86" s="11">
        <f t="shared" si="186"/>
        <v>136.14999999999998</v>
      </c>
      <c r="G86" s="11">
        <f t="shared" si="186"/>
        <v>145.76249999999996</v>
      </c>
      <c r="H86" s="11">
        <f t="shared" si="186"/>
        <v>155.37499999999994</v>
      </c>
      <c r="I86" s="11">
        <f t="shared" si="186"/>
        <v>164.98749999999993</v>
      </c>
      <c r="J86" s="11">
        <f t="shared" si="186"/>
        <v>174.51230100579315</v>
      </c>
      <c r="K86" s="11">
        <f t="shared" si="186"/>
        <v>168.77999999999992</v>
      </c>
      <c r="L86" s="11">
        <f t="shared" ref="L86" si="187">L85*L74</f>
        <v>167.53699999999992</v>
      </c>
      <c r="M86" s="11">
        <f t="shared" ref="M86" si="188">M85*M74</f>
        <v>168.52693333333326</v>
      </c>
      <c r="N86" s="11">
        <f t="shared" ref="N86" si="189">N85*N74</f>
        <v>172.77111888888882</v>
      </c>
      <c r="O86" s="11">
        <f t="shared" ref="O86" si="190">O85*O74</f>
        <v>181.80470659259254</v>
      </c>
      <c r="P86" s="11">
        <f t="shared" ref="P86" si="191">P85*P74</f>
        <v>197.806125835736</v>
      </c>
      <c r="Q86" s="11">
        <f t="shared" ref="Q86" si="192">Q85*Q74</f>
        <v>223.12816175207308</v>
      </c>
      <c r="R86" s="11">
        <f t="shared" ref="R86" si="193">R85*R74</f>
        <v>255.01426627300543</v>
      </c>
      <c r="S86" s="11">
        <f t="shared" ref="S86" si="194">S85*S74</f>
        <v>283.16076545897664</v>
      </c>
      <c r="T86" s="11">
        <f t="shared" ref="T86" si="195">T85*T74</f>
        <v>308.01088473021935</v>
      </c>
      <c r="U86" s="11">
        <f t="shared" ref="U86" si="196">U85*U74</f>
        <v>329.9705414139961</v>
      </c>
      <c r="V86" s="11">
        <f t="shared" ref="V86" si="197">V85*V74</f>
        <v>349.41048992906838</v>
      </c>
      <c r="W86" s="11">
        <f t="shared" ref="W86" si="198">W85*W74</f>
        <v>366.66844438573366</v>
      </c>
      <c r="X86" s="11">
        <f t="shared" ref="X86" si="199">X85*X74</f>
        <v>382.14615680629714</v>
      </c>
      <c r="Y86" s="11">
        <f t="shared" ref="Y86" si="200">Y85*Y74</f>
        <v>396.54778189525098</v>
      </c>
      <c r="Z86" s="11">
        <f t="shared" ref="Z86" si="201">Z85*Z74</f>
        <v>410.12237245820717</v>
      </c>
      <c r="AA86" s="11">
        <f t="shared" ref="AA86" si="202">AA85*AA74</f>
        <v>423.02622813134519</v>
      </c>
      <c r="AB86" s="11">
        <f t="shared" ref="AB86" si="203">AB85*AB74</f>
        <v>435.38775632188919</v>
      </c>
      <c r="AC86" s="11">
        <f t="shared" ref="AC86" si="204">AC85*AC74</f>
        <v>447.31223007591296</v>
      </c>
      <c r="AD86" s="11">
        <f t="shared" ref="AD86" si="205">AD85*AD74</f>
        <v>458.88578159302472</v>
      </c>
      <c r="AE86" s="11">
        <f t="shared" ref="AE86" si="206">AE85*AE74</f>
        <v>470.17875124055507</v>
      </c>
      <c r="AF86" s="11">
        <f t="shared" ref="AF86" si="207">AF85*AF74</f>
        <v>481.24849310265392</v>
      </c>
      <c r="AG86" s="11">
        <f t="shared" ref="AG86" si="208">AG85*AG74</f>
        <v>492.14172229532988</v>
      </c>
      <c r="AH86" s="11">
        <f t="shared" ref="AH86" si="209">AH85*AH74</f>
        <v>502.89647598870397</v>
      </c>
      <c r="AI86" s="11">
        <f t="shared" ref="AI86" si="210">AI85*AI74</f>
        <v>513.5437488902129</v>
      </c>
      <c r="AJ86" s="11">
        <f t="shared" ref="AJ86" si="211">AJ85*AJ74</f>
        <v>524.10885451510728</v>
      </c>
      <c r="AK86" s="11">
        <f t="shared" ref="AK86" si="212">AK85*AK74</f>
        <v>534.61255561910934</v>
      </c>
      <c r="AL86" s="11">
        <f t="shared" ref="AL86" si="213">AL85*AL74</f>
        <v>545.07200045583932</v>
      </c>
      <c r="AM86" s="11">
        <f t="shared" ref="AM86" si="214">AM85*AM74</f>
        <v>555.50149585119652</v>
      </c>
      <c r="AN86" s="11">
        <f t="shared" ref="AN86" si="215">AN85*AN74</f>
        <v>565.91314329339866</v>
      </c>
    </row>
    <row r="88" spans="1:41">
      <c r="A88" t="s">
        <v>79</v>
      </c>
      <c r="B88" s="1">
        <f>MAX(B64-B74,0)</f>
        <v>421.3</v>
      </c>
      <c r="C88" s="1">
        <f>MAX(C64-C74,0)</f>
        <v>409.40260083635235</v>
      </c>
      <c r="D88" s="1">
        <f t="shared" ref="D88:J88" si="216">MAX(D64-D74,0)</f>
        <v>397.5152609485969</v>
      </c>
      <c r="E88" s="1">
        <f t="shared" si="216"/>
        <v>385.63793605073931</v>
      </c>
      <c r="F88" s="1">
        <f t="shared" si="216"/>
        <v>373.77058205175439</v>
      </c>
      <c r="G88" s="1">
        <f t="shared" si="216"/>
        <v>361.91315505472789</v>
      </c>
      <c r="H88" s="1">
        <f t="shared" si="216"/>
        <v>350.06561135600185</v>
      </c>
      <c r="I88" s="1">
        <f t="shared" si="216"/>
        <v>338.22790744432393</v>
      </c>
      <c r="J88" s="1">
        <f t="shared" si="216"/>
        <v>331.22739955586138</v>
      </c>
      <c r="K88" s="1">
        <f t="shared" ref="K88:AN88" si="217">MAX(K64-K74,0)</f>
        <v>352.36363983473012</v>
      </c>
      <c r="L88" s="1">
        <f t="shared" si="217"/>
        <v>369.38664940819626</v>
      </c>
      <c r="M88" s="1">
        <f t="shared" si="217"/>
        <v>384.65453768152923</v>
      </c>
      <c r="N88" s="1">
        <f t="shared" si="217"/>
        <v>397.16045371264352</v>
      </c>
      <c r="O88" s="1">
        <f t="shared" si="217"/>
        <v>405.38415360574311</v>
      </c>
      <c r="P88" s="1">
        <f t="shared" si="217"/>
        <v>407.03520397753357</v>
      </c>
      <c r="Q88" s="1">
        <f t="shared" si="217"/>
        <v>398.66777740171875</v>
      </c>
      <c r="R88" s="1">
        <f t="shared" si="217"/>
        <v>381.1979451247218</v>
      </c>
      <c r="S88" s="1">
        <f t="shared" si="217"/>
        <v>365.5109984199139</v>
      </c>
      <c r="T88" s="1">
        <f t="shared" si="217"/>
        <v>351.58386015285635</v>
      </c>
      <c r="U88" s="1">
        <f t="shared" si="217"/>
        <v>339.39532316179651</v>
      </c>
      <c r="V88" s="1">
        <f t="shared" si="217"/>
        <v>328.92602125503333</v>
      </c>
      <c r="W88" s="1">
        <f t="shared" si="217"/>
        <v>320.15840218424756</v>
      </c>
      <c r="X88" s="1">
        <f t="shared" si="217"/>
        <v>313.07670255849263</v>
      </c>
      <c r="Y88" s="1">
        <f t="shared" si="217"/>
        <v>307.66692466563967</v>
      </c>
      <c r="Z88" s="1">
        <f t="shared" si="217"/>
        <v>303.91681517013279</v>
      </c>
      <c r="AA88" s="1">
        <f t="shared" si="217"/>
        <v>301.81584565792855</v>
      </c>
      <c r="AB88" s="1">
        <f t="shared" si="217"/>
        <v>301.35519500148121</v>
      </c>
      <c r="AC88" s="1">
        <f t="shared" si="217"/>
        <v>302.52773351957592</v>
      </c>
      <c r="AD88" s="1">
        <f t="shared" si="217"/>
        <v>305.32800890873204</v>
      </c>
      <c r="AE88" s="1">
        <f t="shared" si="217"/>
        <v>309.75223392477767</v>
      </c>
      <c r="AF88" s="1">
        <f t="shared" si="217"/>
        <v>315.79827579505047</v>
      </c>
      <c r="AG88" s="1">
        <f t="shared" si="217"/>
        <v>323.46564734350909</v>
      </c>
      <c r="AH88" s="1">
        <f t="shared" si="217"/>
        <v>332.75549981283461</v>
      </c>
      <c r="AI88" s="1">
        <f t="shared" si="217"/>
        <v>343.67061736938558</v>
      </c>
      <c r="AJ88" s="1">
        <f t="shared" si="217"/>
        <v>356.21541327861939</v>
      </c>
      <c r="AK88" s="1">
        <f t="shared" si="217"/>
        <v>370.39592774033622</v>
      </c>
      <c r="AL88" s="1">
        <f t="shared" si="217"/>
        <v>386.21982737481289</v>
      </c>
      <c r="AM88" s="1">
        <f t="shared" si="217"/>
        <v>403.69640635260305</v>
      </c>
      <c r="AN88" s="1">
        <f t="shared" si="217"/>
        <v>422.8365891624652</v>
      </c>
    </row>
    <row r="89" spans="1:41">
      <c r="A89" t="s">
        <v>80</v>
      </c>
      <c r="B89" s="8">
        <f>IFERROR((B62-B86)/B88,0)</f>
        <v>0.58936624732969378</v>
      </c>
      <c r="C89" s="8">
        <f>IFERROR((C62-C86)/C88,0)</f>
        <v>0.57929342267588968</v>
      </c>
      <c r="D89" s="8">
        <f t="shared" ref="D89:K89" si="218">IFERROR((D62-D86)/D88,0)</f>
        <v>0.56862011643613386</v>
      </c>
      <c r="E89" s="8">
        <f t="shared" si="218"/>
        <v>0.55729162151779665</v>
      </c>
      <c r="F89" s="8">
        <f t="shared" si="218"/>
        <v>0.54524637434668599</v>
      </c>
      <c r="G89" s="8">
        <f t="shared" si="218"/>
        <v>0.53241484597047606</v>
      </c>
      <c r="H89" s="8">
        <f t="shared" si="218"/>
        <v>0.51871821075850633</v>
      </c>
      <c r="I89" s="8">
        <f t="shared" si="218"/>
        <v>0.50406673885797093</v>
      </c>
      <c r="J89" s="8">
        <f t="shared" si="218"/>
        <v>0.48150515086632878</v>
      </c>
      <c r="K89" s="8">
        <f t="shared" si="218"/>
        <v>0.48827202721216728</v>
      </c>
      <c r="L89" s="8">
        <f t="shared" ref="L89" si="219">IFERROR((L62-L86)/L88,0)</f>
        <v>0.48800154759260783</v>
      </c>
      <c r="M89" s="8">
        <f t="shared" ref="M89" si="220">IFERROR((M62-M86)/M88,0)</f>
        <v>0.48454586417984852</v>
      </c>
      <c r="N89" s="8">
        <f t="shared" ref="N89" si="221">IFERROR((N62-N86)/N88,0)</f>
        <v>0.476873837929225</v>
      </c>
      <c r="O89" s="8">
        <f t="shared" ref="O89" si="222">IFERROR((O62-O86)/O88,0)</f>
        <v>0.46318306112144031</v>
      </c>
      <c r="P89" s="8">
        <f t="shared" ref="P89" si="223">IFERROR((P62-P86)/P88,0)</f>
        <v>0.44055722518519236</v>
      </c>
      <c r="Q89" s="8">
        <f t="shared" ref="Q89" si="224">IFERROR((Q62-Q86)/Q88,0)</f>
        <v>0.40562952492064358</v>
      </c>
      <c r="R89" s="8">
        <f t="shared" ref="R89" si="225">IFERROR((R62-R86)/R88,0)</f>
        <v>0.36121428699372504</v>
      </c>
      <c r="S89" s="8">
        <f t="shared" ref="S89" si="226">IFERROR((S62-S86)/S88,0)</f>
        <v>0.32167942076513911</v>
      </c>
      <c r="T89" s="8">
        <f t="shared" ref="T89" si="227">IFERROR((T62-T86)/T88,0)</f>
        <v>0.28704717105787125</v>
      </c>
      <c r="U89" s="8">
        <f t="shared" ref="U89" si="228">IFERROR((U62-U86)/U88,0)</f>
        <v>0.25728976304197892</v>
      </c>
      <c r="V89" s="8">
        <f t="shared" ref="V89" si="229">IFERROR((V62-V86)/V88,0)</f>
        <v>0.23231791374848856</v>
      </c>
      <c r="W89" s="8">
        <f t="shared" ref="W89" si="230">IFERROR((W62-W86)/W88,0)</f>
        <v>0.2119710990599018</v>
      </c>
      <c r="X89" s="8">
        <f t="shared" ref="X89" si="231">IFERROR((X62-X86)/X88,0)</f>
        <v>0.19570770050231617</v>
      </c>
      <c r="Y89" s="8">
        <f t="shared" ref="Y89" si="232">IFERROR((Y62-Y86)/Y88,0)</f>
        <v>0.18180853218206061</v>
      </c>
      <c r="Z89" s="8">
        <f t="shared" ref="Z89" si="233">IFERROR((Z62-Z86)/Z88,0)</f>
        <v>0.16982884434556084</v>
      </c>
      <c r="AA89" s="8">
        <f t="shared" ref="AA89" si="234">IFERROR((AA62-AA86)/AA88,0)</f>
        <v>0.15953808167627948</v>
      </c>
      <c r="AB89" s="8">
        <f t="shared" ref="AB89" si="235">IFERROR((AB62-AB86)/AB88,0)</f>
        <v>0.15073166816181588</v>
      </c>
      <c r="AC89" s="8">
        <f t="shared" ref="AC89" si="236">IFERROR((AC62-AC86)/AC88,0)</f>
        <v>0.14322807947511923</v>
      </c>
      <c r="AD89" s="8">
        <f t="shared" ref="AD89" si="237">IFERROR((AD62-AD86)/AD88,0)</f>
        <v>0.13686625697444121</v>
      </c>
      <c r="AE89" s="8">
        <f t="shared" ref="AE89" si="238">IFERROR((AE62-AE86)/AE88,0)</f>
        <v>0.1315033212219868</v>
      </c>
      <c r="AF89" s="8">
        <f t="shared" ref="AF89" si="239">IFERROR((AF62-AF86)/AF88,0)</f>
        <v>0.12701254846173496</v>
      </c>
      <c r="AG89" s="8">
        <f t="shared" ref="AG89" si="240">IFERROR((AG62-AG86)/AG88,0)</f>
        <v>0.12328157825464837</v>
      </c>
      <c r="AH89" s="8">
        <f t="shared" ref="AH89" si="241">IFERROR((AH62-AH86)/AH88,0)</f>
        <v>0.12021082456334743</v>
      </c>
      <c r="AI89" s="8">
        <f t="shared" ref="AI89" si="242">IFERROR((AI62-AI86)/AI88,0)</f>
        <v>0.11771206610773205</v>
      </c>
      <c r="AJ89" s="8">
        <f t="shared" ref="AJ89" si="243">IFERROR((AJ62-AJ86)/AJ88,0)</f>
        <v>0.11570719486155345</v>
      </c>
      <c r="AK89" s="8">
        <f t="shared" ref="AK89" si="244">IFERROR((AK62-AK86)/AK88,0)</f>
        <v>0.1141271041977794</v>
      </c>
      <c r="AL89" s="8">
        <f t="shared" ref="AL89" si="245">IFERROR((AL62-AL86)/AL88,0)</f>
        <v>0.11291070047704083</v>
      </c>
      <c r="AM89" s="8">
        <f t="shared" ref="AM89" si="246">IFERROR((AM62-AM86)/AM88,0)</f>
        <v>0.11200402385861082</v>
      </c>
      <c r="AN89" s="8">
        <f t="shared" ref="AN89" si="247">IFERROR((AN62-AN86)/AN88,0)</f>
        <v>0.11135946583967772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DECC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Counsell Thomas (Strategy)</dc:creator>
  <cp:lastModifiedBy>Thomas Counsell</cp:lastModifiedBy>
  <dcterms:created xsi:type="dcterms:W3CDTF">2013-04-08T14:34:55Z</dcterms:created>
  <dcterms:modified xsi:type="dcterms:W3CDTF">2013-04-25T17:28:51Z</dcterms:modified>
</cp:coreProperties>
</file>