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60" windowWidth="24920" windowHeight="12220"/>
  </bookViews>
  <sheets>
    <sheet name="Model" sheetId="4" r:id="rId1"/>
  </sheets>
  <definedNames>
    <definedName name="Average_life_of_low_carbon_generation">Model!$B$13</definedName>
    <definedName name="CCS_by_2020">Model!$B$37</definedName>
    <definedName name="Demand">Model!$B$48:$AN$48</definedName>
    <definedName name="Electricity_demand_growth_rate">Model!$B$32</definedName>
    <definedName name="Electricity_demand_in_2012">Model!$B$31</definedName>
    <definedName name="Electricity_demand_in_2050">Model!$B$4</definedName>
    <definedName name="Electricity_emissions_during_CB4">Model!$F$3</definedName>
    <definedName name="Electrification_Start_year">Model!$B$3</definedName>
    <definedName name="Emissions">Model!$B$53:$AN$53</definedName>
    <definedName name="Emissions_factor">Model!$B$52:$AN$52</definedName>
    <definedName name="Emissions_factor_2030">Model!$F$6</definedName>
    <definedName name="Emissions_factor_2050">Model!$F$7</definedName>
    <definedName name="High_carbon">Model!$B$50:$AN$50</definedName>
    <definedName name="High_carbon_EF">Model!$B$51:$AN$51</definedName>
    <definedName name="High_carbon_emissions_factor_2012">Model!$B$40</definedName>
    <definedName name="High_carbon_emissions_factor_2020">Model!$C$40</definedName>
    <definedName name="High_carbon_emissions_factor_2050">Model!$D$40</definedName>
    <definedName name="High_carbon_load_factor">Model!$B$89:$AN$89</definedName>
    <definedName name="Low_carbon_load_factor">Model!$B$85:$AN$85</definedName>
    <definedName name="Maximum_low_c">Model!$B$12</definedName>
    <definedName name="Maximum_low_carbon_build_rate">Model!$B$9</definedName>
    <definedName name="Maximum_low_carbon_build_rate_contraction">Model!$B$12</definedName>
    <definedName name="Maximum_low_carbon_build_rate_expansion">Model!$B$11</definedName>
    <definedName name="MaxMean2012">Model!$B$45</definedName>
    <definedName name="MaxMean2050">Model!$C$45</definedName>
    <definedName name="Minimum_low_carbon_build_rate">Model!$B$10</definedName>
    <definedName name="MinMean2012">Model!$B$44</definedName>
    <definedName name="MinMean2050">Model!$C$44</definedName>
    <definedName name="Net_increase_in_zero_carbon">Model!$B$56:$AN$56</definedName>
    <definedName name="Nuclear_change_2012_2020">Model!$B$36</definedName>
    <definedName name="Nuclear_in_2012">Model!$B$35</definedName>
    <definedName name="Renewable_electricity_in_2020">Model!$B$7</definedName>
    <definedName name="Renewables_in_2012">Model!$B$34</definedName>
    <definedName name="Year_second_wave_of_building_starts">Model!$B$8</definedName>
    <definedName name="Zero_carbon">Model!$B$49:$AN$49</definedName>
    <definedName name="Zero_carbon_built">Model!$B$55:$AN$55</definedName>
    <definedName name="Zero_carbon_decomissioned">Model!$B$54:$AN$54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4" l="1"/>
  <c r="C51" i="4"/>
  <c r="D51" i="4"/>
  <c r="E51" i="4"/>
  <c r="F51" i="4"/>
  <c r="G51" i="4"/>
  <c r="H51" i="4"/>
  <c r="I51" i="4"/>
  <c r="J51" i="4"/>
  <c r="C48" i="4"/>
  <c r="D48" i="4"/>
  <c r="E48" i="4"/>
  <c r="F48" i="4"/>
  <c r="G48" i="4"/>
  <c r="H48" i="4"/>
  <c r="I48" i="4"/>
  <c r="J48" i="4"/>
  <c r="M7" i="4"/>
  <c r="N34" i="4"/>
  <c r="N36" i="4"/>
  <c r="N37" i="4"/>
  <c r="N38" i="4"/>
  <c r="C49" i="4"/>
  <c r="D49" i="4"/>
  <c r="E49" i="4"/>
  <c r="F49" i="4"/>
  <c r="G49" i="4"/>
  <c r="H49" i="4"/>
  <c r="I49" i="4"/>
  <c r="J49" i="4"/>
  <c r="J50" i="4"/>
  <c r="J53" i="4"/>
  <c r="J52" i="4"/>
  <c r="F5" i="4"/>
  <c r="I60" i="4"/>
  <c r="D45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H60" i="4"/>
  <c r="G60" i="4"/>
  <c r="F60" i="4"/>
  <c r="E60" i="4"/>
  <c r="D60" i="4"/>
  <c r="C60" i="4"/>
  <c r="B60" i="4"/>
  <c r="I59" i="4"/>
  <c r="D44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H59" i="4"/>
  <c r="G59" i="4"/>
  <c r="F59" i="4"/>
  <c r="E59" i="4"/>
  <c r="D59" i="4"/>
  <c r="C59" i="4"/>
  <c r="B59" i="4"/>
  <c r="B64" i="4"/>
  <c r="B68" i="4"/>
  <c r="B48" i="4"/>
  <c r="B62" i="4"/>
  <c r="C47" i="4"/>
  <c r="D47" i="4"/>
  <c r="M4" i="4"/>
  <c r="M5" i="4"/>
  <c r="E47" i="4"/>
  <c r="N35" i="4"/>
  <c r="M36" i="4"/>
  <c r="M34" i="4"/>
  <c r="M37" i="4"/>
  <c r="B49" i="4"/>
  <c r="B51" i="4"/>
  <c r="D41" i="4"/>
  <c r="R5" i="4"/>
  <c r="R6" i="4"/>
  <c r="Q5" i="4"/>
  <c r="Q6" i="4"/>
  <c r="F47" i="4"/>
  <c r="B50" i="4"/>
  <c r="B53" i="4"/>
  <c r="B74" i="4"/>
  <c r="B88" i="4"/>
  <c r="B63" i="4"/>
  <c r="B52" i="4"/>
  <c r="B67" i="4"/>
  <c r="B66" i="4"/>
  <c r="B75" i="4"/>
  <c r="C62" i="4"/>
  <c r="C64" i="4"/>
  <c r="C54" i="4"/>
  <c r="G47" i="4"/>
  <c r="H47" i="4"/>
  <c r="C68" i="4"/>
  <c r="C63" i="4"/>
  <c r="C66" i="4"/>
  <c r="D62" i="4"/>
  <c r="B71" i="4"/>
  <c r="B72" i="4"/>
  <c r="B76" i="4"/>
  <c r="B81" i="4"/>
  <c r="B77" i="4"/>
  <c r="B78" i="4"/>
  <c r="C67" i="4"/>
  <c r="C72" i="4"/>
  <c r="D63" i="4"/>
  <c r="D66" i="4"/>
  <c r="D64" i="4"/>
  <c r="E62" i="4"/>
  <c r="I47" i="4"/>
  <c r="B82" i="4"/>
  <c r="B85" i="4"/>
  <c r="B86" i="4"/>
  <c r="B89" i="4"/>
  <c r="C71" i="4"/>
  <c r="D67" i="4"/>
  <c r="F62" i="4"/>
  <c r="J47" i="4"/>
  <c r="E63" i="4"/>
  <c r="E66" i="4"/>
  <c r="E64" i="4"/>
  <c r="D68" i="4"/>
  <c r="D72" i="4"/>
  <c r="K47" i="4"/>
  <c r="F63" i="4"/>
  <c r="F66" i="4"/>
  <c r="F64" i="4"/>
  <c r="G62" i="4"/>
  <c r="E68" i="4"/>
  <c r="D71" i="4"/>
  <c r="E67" i="4"/>
  <c r="F67" i="4"/>
  <c r="E72" i="4"/>
  <c r="G63" i="4"/>
  <c r="G66" i="4"/>
  <c r="G64" i="4"/>
  <c r="E71" i="4"/>
  <c r="F68" i="4"/>
  <c r="F71" i="4"/>
  <c r="L47" i="4"/>
  <c r="H62" i="4"/>
  <c r="G67" i="4"/>
  <c r="I62" i="4"/>
  <c r="M47" i="4"/>
  <c r="K51" i="4"/>
  <c r="F72" i="4"/>
  <c r="H63" i="4"/>
  <c r="H66" i="4"/>
  <c r="H64" i="4"/>
  <c r="G68" i="4"/>
  <c r="I63" i="4"/>
  <c r="I66" i="4"/>
  <c r="I64" i="4"/>
  <c r="K48" i="4"/>
  <c r="J62" i="4"/>
  <c r="G71" i="4"/>
  <c r="H68" i="4"/>
  <c r="L51" i="4"/>
  <c r="H67" i="4"/>
  <c r="N47" i="4"/>
  <c r="G72" i="4"/>
  <c r="I67" i="4"/>
  <c r="M51" i="4"/>
  <c r="I68" i="4"/>
  <c r="C74" i="4"/>
  <c r="C50" i="4"/>
  <c r="C53" i="4"/>
  <c r="J63" i="4"/>
  <c r="J66" i="4"/>
  <c r="J64" i="4"/>
  <c r="O47" i="4"/>
  <c r="H72" i="4"/>
  <c r="H71" i="4"/>
  <c r="L48" i="4"/>
  <c r="K62" i="4"/>
  <c r="I71" i="4"/>
  <c r="M48" i="4"/>
  <c r="L62" i="4"/>
  <c r="K63" i="4"/>
  <c r="K66" i="4"/>
  <c r="K64" i="4"/>
  <c r="P47" i="4"/>
  <c r="J68" i="4"/>
  <c r="D74" i="4"/>
  <c r="D56" i="4"/>
  <c r="D50" i="4"/>
  <c r="D53" i="4"/>
  <c r="D52" i="4"/>
  <c r="N51" i="4"/>
  <c r="C52" i="4"/>
  <c r="J67" i="4"/>
  <c r="C75" i="4"/>
  <c r="D54" i="4"/>
  <c r="C56" i="4"/>
  <c r="C55" i="4"/>
  <c r="B55" i="4"/>
  <c r="C88" i="4"/>
  <c r="I72" i="4"/>
  <c r="J71" i="4"/>
  <c r="K67" i="4"/>
  <c r="D55" i="4"/>
  <c r="D75" i="4"/>
  <c r="D76" i="4"/>
  <c r="D81" i="4"/>
  <c r="E54" i="4"/>
  <c r="D88" i="4"/>
  <c r="L63" i="4"/>
  <c r="L66" i="4"/>
  <c r="L64" i="4"/>
  <c r="O51" i="4"/>
  <c r="E74" i="4"/>
  <c r="E56" i="4"/>
  <c r="E50" i="4"/>
  <c r="E53" i="4"/>
  <c r="E52" i="4"/>
  <c r="Q47" i="4"/>
  <c r="K68" i="4"/>
  <c r="N48" i="4"/>
  <c r="M62" i="4"/>
  <c r="C76" i="4"/>
  <c r="J72" i="4"/>
  <c r="K71" i="4"/>
  <c r="L67" i="4"/>
  <c r="P51" i="4"/>
  <c r="F74" i="4"/>
  <c r="F56" i="4"/>
  <c r="F50" i="4"/>
  <c r="F53" i="4"/>
  <c r="F52" i="4"/>
  <c r="M63" i="4"/>
  <c r="M66" i="4"/>
  <c r="M64" i="4"/>
  <c r="R47" i="4"/>
  <c r="L68" i="4"/>
  <c r="E55" i="4"/>
  <c r="C77" i="4"/>
  <c r="C82" i="4"/>
  <c r="C81" i="4"/>
  <c r="O48" i="4"/>
  <c r="N62" i="4"/>
  <c r="F54" i="4"/>
  <c r="E75" i="4"/>
  <c r="E76" i="4"/>
  <c r="E88" i="4"/>
  <c r="D77" i="4"/>
  <c r="D82" i="4"/>
  <c r="K72" i="4"/>
  <c r="L71" i="4"/>
  <c r="L72" i="4"/>
  <c r="M67" i="4"/>
  <c r="E81" i="4"/>
  <c r="N63" i="4"/>
  <c r="N66" i="4"/>
  <c r="N64" i="4"/>
  <c r="M68" i="4"/>
  <c r="M71" i="4"/>
  <c r="F55" i="4"/>
  <c r="Q51" i="4"/>
  <c r="P48" i="4"/>
  <c r="O62" i="4"/>
  <c r="S47" i="4"/>
  <c r="F75" i="4"/>
  <c r="F76" i="4"/>
  <c r="F81" i="4"/>
  <c r="G54" i="4"/>
  <c r="F88" i="4"/>
  <c r="E77" i="4"/>
  <c r="E82" i="4"/>
  <c r="C78" i="4"/>
  <c r="C85" i="4"/>
  <c r="C86" i="4"/>
  <c r="C89" i="4"/>
  <c r="G74" i="4"/>
  <c r="G56" i="4"/>
  <c r="G50" i="4"/>
  <c r="G53" i="4"/>
  <c r="D78" i="4"/>
  <c r="D85" i="4"/>
  <c r="D86" i="4"/>
  <c r="D89" i="4"/>
  <c r="G55" i="4"/>
  <c r="F77" i="4"/>
  <c r="F82" i="4"/>
  <c r="M72" i="4"/>
  <c r="T47" i="4"/>
  <c r="R51" i="4"/>
  <c r="O63" i="4"/>
  <c r="O66" i="4"/>
  <c r="O64" i="4"/>
  <c r="E78" i="4"/>
  <c r="E85" i="4"/>
  <c r="E86" i="4"/>
  <c r="E89" i="4"/>
  <c r="G75" i="4"/>
  <c r="H54" i="4"/>
  <c r="G88" i="4"/>
  <c r="H74" i="4"/>
  <c r="H56" i="4"/>
  <c r="H50" i="4"/>
  <c r="H53" i="4"/>
  <c r="H52" i="4"/>
  <c r="Q48" i="4"/>
  <c r="P62" i="4"/>
  <c r="N68" i="4"/>
  <c r="G52" i="4"/>
  <c r="F78" i="4"/>
  <c r="F85" i="4"/>
  <c r="F86" i="4"/>
  <c r="F89" i="4"/>
  <c r="N67" i="4"/>
  <c r="H55" i="4"/>
  <c r="G76" i="4"/>
  <c r="G81" i="4"/>
  <c r="O67" i="4"/>
  <c r="U47" i="4"/>
  <c r="P63" i="4"/>
  <c r="P66" i="4"/>
  <c r="P64" i="4"/>
  <c r="S51" i="4"/>
  <c r="N72" i="4"/>
  <c r="N71" i="4"/>
  <c r="R48" i="4"/>
  <c r="Q62" i="4"/>
  <c r="H75" i="4"/>
  <c r="H76" i="4"/>
  <c r="H81" i="4"/>
  <c r="I54" i="4"/>
  <c r="H88" i="4"/>
  <c r="I74" i="4"/>
  <c r="I56" i="4"/>
  <c r="I50" i="4"/>
  <c r="I53" i="4"/>
  <c r="I52" i="4"/>
  <c r="O68" i="4"/>
  <c r="O71" i="4"/>
  <c r="I55" i="4"/>
  <c r="P67" i="4"/>
  <c r="O72" i="4"/>
  <c r="G77" i="4"/>
  <c r="T51" i="4"/>
  <c r="S48" i="4"/>
  <c r="R62" i="4"/>
  <c r="P68" i="4"/>
  <c r="P71" i="4"/>
  <c r="J56" i="4"/>
  <c r="J74" i="4"/>
  <c r="V47" i="4"/>
  <c r="J54" i="4"/>
  <c r="I75" i="4"/>
  <c r="I76" i="4"/>
  <c r="I81" i="4"/>
  <c r="I88" i="4"/>
  <c r="H77" i="4"/>
  <c r="H82" i="4"/>
  <c r="Q63" i="4"/>
  <c r="Q66" i="4"/>
  <c r="Q64" i="4"/>
  <c r="G82" i="4"/>
  <c r="G78" i="4"/>
  <c r="G85" i="4"/>
  <c r="G86" i="4"/>
  <c r="G89" i="4"/>
  <c r="P72" i="4"/>
  <c r="Q67" i="4"/>
  <c r="W47" i="4"/>
  <c r="U51" i="4"/>
  <c r="R63" i="4"/>
  <c r="R66" i="4"/>
  <c r="R64" i="4"/>
  <c r="H78" i="4"/>
  <c r="H85" i="4"/>
  <c r="H86" i="4"/>
  <c r="H89" i="4"/>
  <c r="I77" i="4"/>
  <c r="I82" i="4"/>
  <c r="K54" i="4"/>
  <c r="J75" i="4"/>
  <c r="J88" i="4"/>
  <c r="T48" i="4"/>
  <c r="S62" i="4"/>
  <c r="Q68" i="4"/>
  <c r="J55" i="4"/>
  <c r="K55" i="4"/>
  <c r="U48" i="4"/>
  <c r="T62" i="4"/>
  <c r="K56" i="4"/>
  <c r="K74" i="4"/>
  <c r="R68" i="4"/>
  <c r="V51" i="4"/>
  <c r="Q71" i="4"/>
  <c r="J76" i="4"/>
  <c r="J81" i="4"/>
  <c r="X47" i="4"/>
  <c r="I78" i="4"/>
  <c r="I85" i="4"/>
  <c r="I86" i="4"/>
  <c r="I89" i="4"/>
  <c r="S63" i="4"/>
  <c r="S66" i="4"/>
  <c r="S64" i="4"/>
  <c r="R67" i="4"/>
  <c r="Q72" i="4"/>
  <c r="R71" i="4"/>
  <c r="R72" i="4"/>
  <c r="Y47" i="4"/>
  <c r="J77" i="4"/>
  <c r="J82" i="4"/>
  <c r="W51" i="4"/>
  <c r="T63" i="4"/>
  <c r="T66" i="4"/>
  <c r="T64" i="4"/>
  <c r="V48" i="4"/>
  <c r="U62" i="4"/>
  <c r="L54" i="4"/>
  <c r="L55" i="4"/>
  <c r="K75" i="4"/>
  <c r="K88" i="4"/>
  <c r="S68" i="4"/>
  <c r="S67" i="4"/>
  <c r="T68" i="4"/>
  <c r="T67" i="4"/>
  <c r="T72" i="4"/>
  <c r="X51" i="4"/>
  <c r="S72" i="4"/>
  <c r="K76" i="4"/>
  <c r="U63" i="4"/>
  <c r="U66" i="4"/>
  <c r="U64" i="4"/>
  <c r="J78" i="4"/>
  <c r="J85" i="4"/>
  <c r="J86" i="4"/>
  <c r="J89" i="4"/>
  <c r="Z47" i="4"/>
  <c r="L56" i="4"/>
  <c r="L74" i="4"/>
  <c r="W48" i="4"/>
  <c r="V62" i="4"/>
  <c r="S71" i="4"/>
  <c r="T71" i="4"/>
  <c r="U67" i="4"/>
  <c r="X48" i="4"/>
  <c r="W62" i="4"/>
  <c r="U68" i="4"/>
  <c r="M54" i="4"/>
  <c r="M55" i="4"/>
  <c r="L75" i="4"/>
  <c r="L88" i="4"/>
  <c r="Y51" i="4"/>
  <c r="V63" i="4"/>
  <c r="V66" i="4"/>
  <c r="V64" i="4"/>
  <c r="AA47" i="4"/>
  <c r="K81" i="4"/>
  <c r="K77" i="4"/>
  <c r="K82" i="4"/>
  <c r="U71" i="4"/>
  <c r="K78" i="4"/>
  <c r="K85" i="4"/>
  <c r="K86" i="4"/>
  <c r="Z51" i="4"/>
  <c r="W63" i="4"/>
  <c r="W66" i="4"/>
  <c r="W64" i="4"/>
  <c r="M56" i="4"/>
  <c r="M74" i="4"/>
  <c r="AB47" i="4"/>
  <c r="V68" i="4"/>
  <c r="L76" i="4"/>
  <c r="L81" i="4"/>
  <c r="Y48" i="4"/>
  <c r="X62" i="4"/>
  <c r="U72" i="4"/>
  <c r="V67" i="4"/>
  <c r="V71" i="4"/>
  <c r="W67" i="4"/>
  <c r="W68" i="4"/>
  <c r="W71" i="4"/>
  <c r="AA51" i="4"/>
  <c r="K49" i="4"/>
  <c r="K50" i="4"/>
  <c r="K53" i="4"/>
  <c r="K52" i="4"/>
  <c r="K89" i="4"/>
  <c r="X63" i="4"/>
  <c r="X66" i="4"/>
  <c r="X64" i="4"/>
  <c r="Z48" i="4"/>
  <c r="Y62" i="4"/>
  <c r="AC47" i="4"/>
  <c r="V72" i="4"/>
  <c r="N54" i="4"/>
  <c r="N55" i="4"/>
  <c r="M75" i="4"/>
  <c r="M76" i="4"/>
  <c r="M88" i="4"/>
  <c r="L77" i="4"/>
  <c r="X67" i="4"/>
  <c r="M81" i="4"/>
  <c r="M77" i="4"/>
  <c r="M82" i="4"/>
  <c r="L82" i="4"/>
  <c r="L78" i="4"/>
  <c r="AD47" i="4"/>
  <c r="Y63" i="4"/>
  <c r="Y66" i="4"/>
  <c r="Y64" i="4"/>
  <c r="AA48" i="4"/>
  <c r="Z62" i="4"/>
  <c r="X68" i="4"/>
  <c r="N56" i="4"/>
  <c r="N74" i="4"/>
  <c r="AB51" i="4"/>
  <c r="W72" i="4"/>
  <c r="L85" i="4"/>
  <c r="L86" i="4"/>
  <c r="L49" i="4"/>
  <c r="L50" i="4"/>
  <c r="L53" i="4"/>
  <c r="L52" i="4"/>
  <c r="M78" i="4"/>
  <c r="M85" i="4"/>
  <c r="M86" i="4"/>
  <c r="M89" i="4"/>
  <c r="AC51" i="4"/>
  <c r="AB48" i="4"/>
  <c r="AA62" i="4"/>
  <c r="Y68" i="4"/>
  <c r="X71" i="4"/>
  <c r="X72" i="4"/>
  <c r="Y67" i="4"/>
  <c r="O54" i="4"/>
  <c r="O55" i="4"/>
  <c r="N75" i="4"/>
  <c r="N88" i="4"/>
  <c r="Z63" i="4"/>
  <c r="Z66" i="4"/>
  <c r="Z64" i="4"/>
  <c r="AE47" i="4"/>
  <c r="L89" i="4"/>
  <c r="M49" i="4"/>
  <c r="M50" i="4"/>
  <c r="M53" i="4"/>
  <c r="M52" i="4"/>
  <c r="Y71" i="4"/>
  <c r="Z67" i="4"/>
  <c r="AC48" i="4"/>
  <c r="AB62" i="4"/>
  <c r="Z68" i="4"/>
  <c r="AD51" i="4"/>
  <c r="AF47" i="4"/>
  <c r="O56" i="4"/>
  <c r="O74" i="4"/>
  <c r="N76" i="4"/>
  <c r="N81" i="4"/>
  <c r="AA63" i="4"/>
  <c r="AA66" i="4"/>
  <c r="AA64" i="4"/>
  <c r="Y72" i="4"/>
  <c r="Z71" i="4"/>
  <c r="AA67" i="4"/>
  <c r="AG47" i="4"/>
  <c r="N77" i="4"/>
  <c r="N82" i="4"/>
  <c r="AB63" i="4"/>
  <c r="AB66" i="4"/>
  <c r="AB64" i="4"/>
  <c r="Z72" i="4"/>
  <c r="AA68" i="4"/>
  <c r="P54" i="4"/>
  <c r="P55" i="4"/>
  <c r="O75" i="4"/>
  <c r="O76" i="4"/>
  <c r="O81" i="4"/>
  <c r="O88" i="4"/>
  <c r="AE51" i="4"/>
  <c r="AD48" i="4"/>
  <c r="AC62" i="4"/>
  <c r="AB67" i="4"/>
  <c r="AA71" i="4"/>
  <c r="AA72" i="4"/>
  <c r="O77" i="4"/>
  <c r="O82" i="4"/>
  <c r="AB68" i="4"/>
  <c r="AB72" i="4"/>
  <c r="AC63" i="4"/>
  <c r="AC66" i="4"/>
  <c r="AC64" i="4"/>
  <c r="N78" i="4"/>
  <c r="N85" i="4"/>
  <c r="N86" i="4"/>
  <c r="AE48" i="4"/>
  <c r="AD62" i="4"/>
  <c r="AH47" i="4"/>
  <c r="P56" i="4"/>
  <c r="P74" i="4"/>
  <c r="AF51" i="4"/>
  <c r="AB71" i="4"/>
  <c r="AC67" i="4"/>
  <c r="Q54" i="4"/>
  <c r="Q55" i="4"/>
  <c r="P75" i="4"/>
  <c r="P88" i="4"/>
  <c r="AC68" i="4"/>
  <c r="AC71" i="4"/>
  <c r="N49" i="4"/>
  <c r="N50" i="4"/>
  <c r="N53" i="4"/>
  <c r="N89" i="4"/>
  <c r="AG51" i="4"/>
  <c r="AD63" i="4"/>
  <c r="AD66" i="4"/>
  <c r="AD64" i="4"/>
  <c r="AI47" i="4"/>
  <c r="AF48" i="4"/>
  <c r="AE62" i="4"/>
  <c r="O78" i="4"/>
  <c r="O85" i="4"/>
  <c r="O86" i="4"/>
  <c r="Q56" i="4"/>
  <c r="Q74" i="4"/>
  <c r="AE63" i="4"/>
  <c r="AE66" i="4"/>
  <c r="AE64" i="4"/>
  <c r="AC72" i="4"/>
  <c r="AH51" i="4"/>
  <c r="AG48" i="4"/>
  <c r="AF62" i="4"/>
  <c r="AJ47" i="4"/>
  <c r="AD68" i="4"/>
  <c r="AD67" i="4"/>
  <c r="AD71" i="4"/>
  <c r="P76" i="4"/>
  <c r="P81" i="4"/>
  <c r="O49" i="4"/>
  <c r="O50" i="4"/>
  <c r="O53" i="4"/>
  <c r="O52" i="4"/>
  <c r="O89" i="4"/>
  <c r="N52" i="4"/>
  <c r="AK47" i="4"/>
  <c r="AF63" i="4"/>
  <c r="AF66" i="4"/>
  <c r="AF64" i="4"/>
  <c r="AH48" i="4"/>
  <c r="AG62" i="4"/>
  <c r="P77" i="4"/>
  <c r="R54" i="4"/>
  <c r="R55" i="4"/>
  <c r="Q75" i="4"/>
  <c r="Q76" i="4"/>
  <c r="Q81" i="4"/>
  <c r="Q88" i="4"/>
  <c r="AE68" i="4"/>
  <c r="AI51" i="4"/>
  <c r="AE67" i="4"/>
  <c r="AE71" i="4"/>
  <c r="AD72" i="4"/>
  <c r="AF67" i="4"/>
  <c r="P82" i="4"/>
  <c r="P78" i="4"/>
  <c r="P85" i="4"/>
  <c r="P86" i="4"/>
  <c r="AF68" i="4"/>
  <c r="AF71" i="4"/>
  <c r="AG63" i="4"/>
  <c r="AG66" i="4"/>
  <c r="AG64" i="4"/>
  <c r="AJ51" i="4"/>
  <c r="Q77" i="4"/>
  <c r="Q82" i="4"/>
  <c r="R56" i="4"/>
  <c r="R74" i="4"/>
  <c r="AI48" i="4"/>
  <c r="AH62" i="4"/>
  <c r="AL47" i="4"/>
  <c r="AE72" i="4"/>
  <c r="AM47" i="4"/>
  <c r="S54" i="4"/>
  <c r="S55" i="4"/>
  <c r="R75" i="4"/>
  <c r="R88" i="4"/>
  <c r="AG68" i="4"/>
  <c r="AG67" i="4"/>
  <c r="AH63" i="4"/>
  <c r="AH66" i="4"/>
  <c r="AH64" i="4"/>
  <c r="AF72" i="4"/>
  <c r="AK51" i="4"/>
  <c r="P49" i="4"/>
  <c r="P50" i="4"/>
  <c r="P53" i="4"/>
  <c r="P89" i="4"/>
  <c r="Q78" i="4"/>
  <c r="Q85" i="4"/>
  <c r="Q86" i="4"/>
  <c r="AJ48" i="4"/>
  <c r="AI62" i="4"/>
  <c r="AH67" i="4"/>
  <c r="P52" i="4"/>
  <c r="AG72" i="4"/>
  <c r="AG71" i="4"/>
  <c r="Q49" i="4"/>
  <c r="Q50" i="4"/>
  <c r="Q53" i="4"/>
  <c r="Q52" i="4"/>
  <c r="Q89" i="4"/>
  <c r="S56" i="4"/>
  <c r="S74" i="4"/>
  <c r="AI63" i="4"/>
  <c r="AI66" i="4"/>
  <c r="AI64" i="4"/>
  <c r="AK48" i="4"/>
  <c r="AJ62" i="4"/>
  <c r="R76" i="4"/>
  <c r="R81" i="4"/>
  <c r="AL51" i="4"/>
  <c r="AH68" i="4"/>
  <c r="AN47" i="4"/>
  <c r="AH71" i="4"/>
  <c r="AI67" i="4"/>
  <c r="R77" i="4"/>
  <c r="R82" i="4"/>
  <c r="AM51" i="4"/>
  <c r="AJ63" i="4"/>
  <c r="AJ66" i="4"/>
  <c r="AJ64" i="4"/>
  <c r="AL48" i="4"/>
  <c r="AK62" i="4"/>
  <c r="T54" i="4"/>
  <c r="T55" i="4"/>
  <c r="S75" i="4"/>
  <c r="S76" i="4"/>
  <c r="S81" i="4"/>
  <c r="S88" i="4"/>
  <c r="AI68" i="4"/>
  <c r="F3" i="4"/>
  <c r="AH72" i="4"/>
  <c r="R78" i="4"/>
  <c r="R85" i="4"/>
  <c r="R86" i="4"/>
  <c r="R89" i="4"/>
  <c r="AI71" i="4"/>
  <c r="T56" i="4"/>
  <c r="T74" i="4"/>
  <c r="AN51" i="4"/>
  <c r="AJ68" i="4"/>
  <c r="S77" i="4"/>
  <c r="S82" i="4"/>
  <c r="AK63" i="4"/>
  <c r="AK66" i="4"/>
  <c r="AK64" i="4"/>
  <c r="AJ67" i="4"/>
  <c r="AI72" i="4"/>
  <c r="AM48" i="4"/>
  <c r="AL62" i="4"/>
  <c r="R49" i="4"/>
  <c r="R50" i="4"/>
  <c r="R53" i="4"/>
  <c r="R52" i="4"/>
  <c r="AJ71" i="4"/>
  <c r="S78" i="4"/>
  <c r="S85" i="4"/>
  <c r="S86" i="4"/>
  <c r="AL63" i="4"/>
  <c r="AL66" i="4"/>
  <c r="AL64" i="4"/>
  <c r="AK68" i="4"/>
  <c r="AM62" i="4"/>
  <c r="AN48" i="4"/>
  <c r="AJ72" i="4"/>
  <c r="AK67" i="4"/>
  <c r="AK71" i="4"/>
  <c r="U54" i="4"/>
  <c r="U55" i="4"/>
  <c r="T75" i="4"/>
  <c r="T88" i="4"/>
  <c r="AM63" i="4"/>
  <c r="AM66" i="4"/>
  <c r="AM64" i="4"/>
  <c r="S49" i="4"/>
  <c r="S50" i="4"/>
  <c r="S53" i="4"/>
  <c r="S52" i="4"/>
  <c r="S89" i="4"/>
  <c r="AL68" i="4"/>
  <c r="U56" i="4"/>
  <c r="U74" i="4"/>
  <c r="AK72" i="4"/>
  <c r="AL67" i="4"/>
  <c r="AL72" i="4"/>
  <c r="T76" i="4"/>
  <c r="AN62" i="4"/>
  <c r="V54" i="4"/>
  <c r="V55" i="4"/>
  <c r="U75" i="4"/>
  <c r="U76" i="4"/>
  <c r="U81" i="4"/>
  <c r="U88" i="4"/>
  <c r="T81" i="4"/>
  <c r="AM67" i="4"/>
  <c r="AL71" i="4"/>
  <c r="AN63" i="4"/>
  <c r="AN66" i="4"/>
  <c r="AN64" i="4"/>
  <c r="AM68" i="4"/>
  <c r="T77" i="4"/>
  <c r="T82" i="4"/>
  <c r="AN67" i="4"/>
  <c r="AN68" i="4"/>
  <c r="AM71" i="4"/>
  <c r="U77" i="4"/>
  <c r="U82" i="4"/>
  <c r="V56" i="4"/>
  <c r="V74" i="4"/>
  <c r="T78" i="4"/>
  <c r="T85" i="4"/>
  <c r="T86" i="4"/>
  <c r="AM72" i="4"/>
  <c r="AN71" i="4"/>
  <c r="U78" i="4"/>
  <c r="U85" i="4"/>
  <c r="U86" i="4"/>
  <c r="U49" i="4"/>
  <c r="U50" i="4"/>
  <c r="U53" i="4"/>
  <c r="U52" i="4"/>
  <c r="T49" i="4"/>
  <c r="T50" i="4"/>
  <c r="T53" i="4"/>
  <c r="T52" i="4"/>
  <c r="F6" i="4"/>
  <c r="T89" i="4"/>
  <c r="W54" i="4"/>
  <c r="W55" i="4"/>
  <c r="V75" i="4"/>
  <c r="V76" i="4"/>
  <c r="V81" i="4"/>
  <c r="V88" i="4"/>
  <c r="AN72" i="4"/>
  <c r="U89" i="4"/>
  <c r="W56" i="4"/>
  <c r="W74" i="4"/>
  <c r="V77" i="4"/>
  <c r="V82" i="4"/>
  <c r="X54" i="4"/>
  <c r="X55" i="4"/>
  <c r="W75" i="4"/>
  <c r="W76" i="4"/>
  <c r="W81" i="4"/>
  <c r="W88" i="4"/>
  <c r="V78" i="4"/>
  <c r="V85" i="4"/>
  <c r="V86" i="4"/>
  <c r="V49" i="4"/>
  <c r="V50" i="4"/>
  <c r="V53" i="4"/>
  <c r="V52" i="4"/>
  <c r="V89" i="4"/>
  <c r="W77" i="4"/>
  <c r="W82" i="4"/>
  <c r="X56" i="4"/>
  <c r="X74" i="4"/>
  <c r="W78" i="4"/>
  <c r="W85" i="4"/>
  <c r="W86" i="4"/>
  <c r="Y54" i="4"/>
  <c r="Y55" i="4"/>
  <c r="X75" i="4"/>
  <c r="X88" i="4"/>
  <c r="Y56" i="4"/>
  <c r="Y74" i="4"/>
  <c r="W49" i="4"/>
  <c r="W50" i="4"/>
  <c r="W53" i="4"/>
  <c r="W52" i="4"/>
  <c r="W89" i="4"/>
  <c r="X76" i="4"/>
  <c r="X81" i="4"/>
  <c r="X77" i="4"/>
  <c r="X82" i="4"/>
  <c r="Z54" i="4"/>
  <c r="Z55" i="4"/>
  <c r="Y75" i="4"/>
  <c r="Y76" i="4"/>
  <c r="Y81" i="4"/>
  <c r="Y88" i="4"/>
  <c r="Y77" i="4"/>
  <c r="Y82" i="4"/>
  <c r="X78" i="4"/>
  <c r="X85" i="4"/>
  <c r="X86" i="4"/>
  <c r="Z56" i="4"/>
  <c r="Z74" i="4"/>
  <c r="Y78" i="4"/>
  <c r="Y85" i="4"/>
  <c r="Y86" i="4"/>
  <c r="Y49" i="4"/>
  <c r="Y50" i="4"/>
  <c r="Y53" i="4"/>
  <c r="Y52" i="4"/>
  <c r="X49" i="4"/>
  <c r="X50" i="4"/>
  <c r="X53" i="4"/>
  <c r="X52" i="4"/>
  <c r="X89" i="4"/>
  <c r="AA54" i="4"/>
  <c r="AA55" i="4"/>
  <c r="Z75" i="4"/>
  <c r="Z76" i="4"/>
  <c r="Z81" i="4"/>
  <c r="Z88" i="4"/>
  <c r="Y89" i="4"/>
  <c r="Z77" i="4"/>
  <c r="Z82" i="4"/>
  <c r="AA56" i="4"/>
  <c r="AA74" i="4"/>
  <c r="Z78" i="4"/>
  <c r="Z85" i="4"/>
  <c r="Z86" i="4"/>
  <c r="Z49" i="4"/>
  <c r="Z50" i="4"/>
  <c r="Z53" i="4"/>
  <c r="Z52" i="4"/>
  <c r="AB54" i="4"/>
  <c r="AB55" i="4"/>
  <c r="AA75" i="4"/>
  <c r="AA88" i="4"/>
  <c r="Z89" i="4"/>
  <c r="AB56" i="4"/>
  <c r="AB74" i="4"/>
  <c r="AA76" i="4"/>
  <c r="AA77" i="4"/>
  <c r="AA82" i="4"/>
  <c r="AA81" i="4"/>
  <c r="AA78" i="4"/>
  <c r="AC54" i="4"/>
  <c r="AC55" i="4"/>
  <c r="AB75" i="4"/>
  <c r="AB88" i="4"/>
  <c r="AA85" i="4"/>
  <c r="AA86" i="4"/>
  <c r="AA49" i="4"/>
  <c r="AA50" i="4"/>
  <c r="AA53" i="4"/>
  <c r="AA52" i="4"/>
  <c r="AC56" i="4"/>
  <c r="AC74" i="4"/>
  <c r="AB76" i="4"/>
  <c r="AB81" i="4"/>
  <c r="AA89" i="4"/>
  <c r="AB77" i="4"/>
  <c r="AB82" i="4"/>
  <c r="AD54" i="4"/>
  <c r="AD55" i="4"/>
  <c r="AC75" i="4"/>
  <c r="AC88" i="4"/>
  <c r="AB78" i="4"/>
  <c r="AB85" i="4"/>
  <c r="AB86" i="4"/>
  <c r="AB49" i="4"/>
  <c r="AB50" i="4"/>
  <c r="AB53" i="4"/>
  <c r="AB52" i="4"/>
  <c r="AD56" i="4"/>
  <c r="AD74" i="4"/>
  <c r="AC76" i="4"/>
  <c r="AC81" i="4"/>
  <c r="AB89" i="4"/>
  <c r="AE54" i="4"/>
  <c r="AD75" i="4"/>
  <c r="AD88" i="4"/>
  <c r="AE55" i="4"/>
  <c r="AC77" i="4"/>
  <c r="AC82" i="4"/>
  <c r="AC78" i="4"/>
  <c r="AC85" i="4"/>
  <c r="AC86" i="4"/>
  <c r="AE56" i="4"/>
  <c r="AE74" i="4"/>
  <c r="AD76" i="4"/>
  <c r="AD81" i="4"/>
  <c r="AF54" i="4"/>
  <c r="AF55" i="4"/>
  <c r="AE75" i="4"/>
  <c r="AE88" i="4"/>
  <c r="AC49" i="4"/>
  <c r="AC50" i="4"/>
  <c r="AC53" i="4"/>
  <c r="AC52" i="4"/>
  <c r="AC89" i="4"/>
  <c r="AD77" i="4"/>
  <c r="AD82" i="4"/>
  <c r="AF56" i="4"/>
  <c r="AF74" i="4"/>
  <c r="AD78" i="4"/>
  <c r="AD85" i="4"/>
  <c r="AD86" i="4"/>
  <c r="AE76" i="4"/>
  <c r="AE77" i="4"/>
  <c r="AE82" i="4"/>
  <c r="AD49" i="4"/>
  <c r="AD50" i="4"/>
  <c r="AD53" i="4"/>
  <c r="AD52" i="4"/>
  <c r="AD89" i="4"/>
  <c r="AE81" i="4"/>
  <c r="AE78" i="4"/>
  <c r="AE85" i="4"/>
  <c r="AE86" i="4"/>
  <c r="AG54" i="4"/>
  <c r="AG55" i="4"/>
  <c r="AF75" i="4"/>
  <c r="AF76" i="4"/>
  <c r="AF81" i="4"/>
  <c r="AF88" i="4"/>
  <c r="AE49" i="4"/>
  <c r="AE50" i="4"/>
  <c r="AE53" i="4"/>
  <c r="AE52" i="4"/>
  <c r="AE89" i="4"/>
  <c r="AF77" i="4"/>
  <c r="AF82" i="4"/>
  <c r="AG56" i="4"/>
  <c r="AG74" i="4"/>
  <c r="AH54" i="4"/>
  <c r="AH55" i="4"/>
  <c r="AG75" i="4"/>
  <c r="AG88" i="4"/>
  <c r="AF78" i="4"/>
  <c r="AF85" i="4"/>
  <c r="AF86" i="4"/>
  <c r="AF49" i="4"/>
  <c r="AF50" i="4"/>
  <c r="AF53" i="4"/>
  <c r="AF52" i="4"/>
  <c r="AF89" i="4"/>
  <c r="AG76" i="4"/>
  <c r="AG81" i="4"/>
  <c r="AH56" i="4"/>
  <c r="AH74" i="4"/>
  <c r="AI54" i="4"/>
  <c r="AI55" i="4"/>
  <c r="AH75" i="4"/>
  <c r="AH76" i="4"/>
  <c r="AH81" i="4"/>
  <c r="AH88" i="4"/>
  <c r="AG77" i="4"/>
  <c r="AG82" i="4"/>
  <c r="AH77" i="4"/>
  <c r="AH82" i="4"/>
  <c r="AI56" i="4"/>
  <c r="AI74" i="4"/>
  <c r="AG78" i="4"/>
  <c r="AG85" i="4"/>
  <c r="AG86" i="4"/>
  <c r="AH78" i="4"/>
  <c r="AH85" i="4"/>
  <c r="AH86" i="4"/>
  <c r="AJ54" i="4"/>
  <c r="AJ55" i="4"/>
  <c r="AI75" i="4"/>
  <c r="AI88" i="4"/>
  <c r="AG49" i="4"/>
  <c r="AG50" i="4"/>
  <c r="AG53" i="4"/>
  <c r="AG52" i="4"/>
  <c r="AG89" i="4"/>
  <c r="AH49" i="4"/>
  <c r="AH50" i="4"/>
  <c r="AH53" i="4"/>
  <c r="AH52" i="4"/>
  <c r="AH89" i="4"/>
  <c r="AI76" i="4"/>
  <c r="AI81" i="4"/>
  <c r="AJ56" i="4"/>
  <c r="AJ74" i="4"/>
  <c r="AI77" i="4"/>
  <c r="AI82" i="4"/>
  <c r="AK54" i="4"/>
  <c r="AK55" i="4"/>
  <c r="AJ75" i="4"/>
  <c r="AJ88" i="4"/>
  <c r="AI78" i="4"/>
  <c r="AI85" i="4"/>
  <c r="AI86" i="4"/>
  <c r="AK56" i="4"/>
  <c r="AK74" i="4"/>
  <c r="AJ76" i="4"/>
  <c r="AL54" i="4"/>
  <c r="AL55" i="4"/>
  <c r="AK75" i="4"/>
  <c r="AK76" i="4"/>
  <c r="AK81" i="4"/>
  <c r="AK88" i="4"/>
  <c r="AJ81" i="4"/>
  <c r="AJ77" i="4"/>
  <c r="AJ82" i="4"/>
  <c r="AI49" i="4"/>
  <c r="AI50" i="4"/>
  <c r="AI53" i="4"/>
  <c r="AI52" i="4"/>
  <c r="AI89" i="4"/>
  <c r="AJ78" i="4"/>
  <c r="AJ85" i="4"/>
  <c r="AJ86" i="4"/>
  <c r="AJ89" i="4"/>
  <c r="AK77" i="4"/>
  <c r="AL56" i="4"/>
  <c r="AL74" i="4"/>
  <c r="AJ49" i="4"/>
  <c r="AJ50" i="4"/>
  <c r="AJ53" i="4"/>
  <c r="AJ52" i="4"/>
  <c r="AK82" i="4"/>
  <c r="AK78" i="4"/>
  <c r="AM54" i="4"/>
  <c r="AM55" i="4"/>
  <c r="AL75" i="4"/>
  <c r="AL76" i="4"/>
  <c r="AL81" i="4"/>
  <c r="AL88" i="4"/>
  <c r="AK85" i="4"/>
  <c r="AK86" i="4"/>
  <c r="AK49" i="4"/>
  <c r="AK50" i="4"/>
  <c r="AK53" i="4"/>
  <c r="AK52" i="4"/>
  <c r="AM56" i="4"/>
  <c r="AM74" i="4"/>
  <c r="AL77" i="4"/>
  <c r="AL82" i="4"/>
  <c r="AK89" i="4"/>
  <c r="AL78" i="4"/>
  <c r="AL85" i="4"/>
  <c r="AL86" i="4"/>
  <c r="AM75" i="4"/>
  <c r="AN54" i="4"/>
  <c r="AN55" i="4"/>
  <c r="AN56" i="4"/>
  <c r="AN74" i="4"/>
  <c r="AM88" i="4"/>
  <c r="AN75" i="4"/>
  <c r="AN76" i="4"/>
  <c r="AN81" i="4"/>
  <c r="AN88" i="4"/>
  <c r="AL49" i="4"/>
  <c r="AL50" i="4"/>
  <c r="AL53" i="4"/>
  <c r="AL52" i="4"/>
  <c r="AL89" i="4"/>
  <c r="AM76" i="4"/>
  <c r="AN77" i="4"/>
  <c r="AN82" i="4"/>
  <c r="AM81" i="4"/>
  <c r="AM77" i="4"/>
  <c r="AN78" i="4"/>
  <c r="AN85" i="4"/>
  <c r="AN86" i="4"/>
  <c r="AN49" i="4"/>
  <c r="AN50" i="4"/>
  <c r="AN53" i="4"/>
  <c r="AM82" i="4"/>
  <c r="AM78" i="4"/>
  <c r="AM85" i="4"/>
  <c r="AM86" i="4"/>
  <c r="AM49" i="4"/>
  <c r="AM50" i="4"/>
  <c r="AM53" i="4"/>
  <c r="AN89" i="4"/>
  <c r="AN52" i="4"/>
  <c r="F7" i="4"/>
  <c r="AM52" i="4"/>
  <c r="F8" i="4"/>
  <c r="AM89" i="4"/>
</calcChain>
</file>

<file path=xl/sharedStrings.xml><?xml version="1.0" encoding="utf-8"?>
<sst xmlns="http://schemas.openxmlformats.org/spreadsheetml/2006/main" count="113" uniqueCount="82">
  <si>
    <t>Demand</t>
  </si>
  <si>
    <t>TWh/yr</t>
  </si>
  <si>
    <t>High carbon</t>
  </si>
  <si>
    <t>Zero carbon</t>
  </si>
  <si>
    <t>High carbon EF</t>
  </si>
  <si>
    <t>gCO2/kWh</t>
  </si>
  <si>
    <t>Emissions</t>
  </si>
  <si>
    <t>TWh/yr/yr</t>
  </si>
  <si>
    <t>Headlines</t>
  </si>
  <si>
    <t>Approximate space available under CB4 before trading required</t>
  </si>
  <si>
    <t>Agreed (690)</t>
  </si>
  <si>
    <t>Current EU policy (860)</t>
  </si>
  <si>
    <t>Renewables</t>
  </si>
  <si>
    <t>Emissions factor</t>
  </si>
  <si>
    <t>MtCO2</t>
  </si>
  <si>
    <t>Maximum build rate</t>
  </si>
  <si>
    <t>Electrification of demand</t>
  </si>
  <si>
    <t>Start year</t>
  </si>
  <si>
    <t>Demand in 2050</t>
  </si>
  <si>
    <t>Renewable electricity in 2020</t>
  </si>
  <si>
    <t>of electricity</t>
  </si>
  <si>
    <t>% pa</t>
  </si>
  <si>
    <t>Year second build starts</t>
  </si>
  <si>
    <t>Electricity demand in 2012</t>
  </si>
  <si>
    <t>Electricity demand growth rate</t>
  </si>
  <si>
    <t>High carbon emissions factor</t>
  </si>
  <si>
    <t>Based on 2012-2020 projection</t>
  </si>
  <si>
    <t>Based on gas being dominant 2020 onwards</t>
  </si>
  <si>
    <t>Average life</t>
  </si>
  <si>
    <t>years</t>
  </si>
  <si>
    <t>This means that every year, 1/number of years falls down.</t>
  </si>
  <si>
    <t>Demand in start year</t>
  </si>
  <si>
    <t>Demand increase</t>
  </si>
  <si>
    <t>pa</t>
  </si>
  <si>
    <t>Nuclear in 2012</t>
  </si>
  <si>
    <t>Renewables in 2012</t>
  </si>
  <si>
    <t>Renewables in 2020</t>
  </si>
  <si>
    <t>Nuclear change 2012-2020</t>
  </si>
  <si>
    <t>Could be +10</t>
  </si>
  <si>
    <t>CCS by 2020</t>
  </si>
  <si>
    <t>Could be 0</t>
  </si>
  <si>
    <t>Rate of change</t>
  </si>
  <si>
    <t>CCS</t>
  </si>
  <si>
    <t>Nuclear</t>
  </si>
  <si>
    <t>Low carbon</t>
  </si>
  <si>
    <t>gCO2/kWh/yr</t>
  </si>
  <si>
    <t>Zero carbon generation</t>
  </si>
  <si>
    <t>CB4</t>
  </si>
  <si>
    <t>Electricity</t>
  </si>
  <si>
    <t>Maximum industry expansion</t>
  </si>
  <si>
    <t>Maximum industry contraction</t>
  </si>
  <si>
    <t>Minimum build rate</t>
  </si>
  <si>
    <t>2010-2050</t>
  </si>
  <si>
    <t>of previous year's capacity</t>
  </si>
  <si>
    <t>Year</t>
  </si>
  <si>
    <t>Zero carbon decomissioned</t>
  </si>
  <si>
    <t>Zero carbon built</t>
  </si>
  <si>
    <t>Net increase in zero carbon</t>
  </si>
  <si>
    <t>Min/Mean</t>
  </si>
  <si>
    <t>Max/Mean</t>
  </si>
  <si>
    <t>Mean demand</t>
  </si>
  <si>
    <t>Min demand</t>
  </si>
  <si>
    <t>Max demand</t>
  </si>
  <si>
    <t>Min</t>
  </si>
  <si>
    <t>Mid</t>
  </si>
  <si>
    <t>Max</t>
  </si>
  <si>
    <t>Load factor</t>
  </si>
  <si>
    <t>Mean</t>
  </si>
  <si>
    <t>In min</t>
  </si>
  <si>
    <t>In mid</t>
  </si>
  <si>
    <t>In max</t>
  </si>
  <si>
    <t>Above max</t>
  </si>
  <si>
    <t>High load factor</t>
  </si>
  <si>
    <t>Mid load factor</t>
  </si>
  <si>
    <t>Low load factor</t>
  </si>
  <si>
    <t>Zero load factor</t>
  </si>
  <si>
    <t>CAGR from electrification of demand start year</t>
  </si>
  <si>
    <t>Low carbon load factor</t>
  </si>
  <si>
    <t>Low carbon output</t>
  </si>
  <si>
    <t>High carbon capacity</t>
  </si>
  <si>
    <t>High carbon load factor</t>
  </si>
  <si>
    <t>MtCO2/CB4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</si>
</sst>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0.00000000000000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9" fontId="0" fillId="0" borderId="0" xfId="2" applyFont="1"/>
    <xf numFmtId="0" fontId="3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3" borderId="0" xfId="0" applyNumberFormat="1" applyFill="1"/>
    <xf numFmtId="0" fontId="0" fillId="0" borderId="0" xfId="0" applyFill="1"/>
    <xf numFmtId="9" fontId="0" fillId="2" borderId="0" xfId="2" applyFont="1" applyFill="1"/>
    <xf numFmtId="0" fontId="0" fillId="0" borderId="0" xfId="0" quotePrefix="1"/>
    <xf numFmtId="166" fontId="0" fillId="0" borderId="0" xfId="1" applyNumberFormat="1" applyFont="1"/>
    <xf numFmtId="165" fontId="0" fillId="2" borderId="0" xfId="2" applyNumberFormat="1" applyFont="1" applyFill="1"/>
    <xf numFmtId="9" fontId="0" fillId="0" borderId="0" xfId="2" applyNumberFormat="1" applyFont="1"/>
    <xf numFmtId="167" fontId="0" fillId="0" borderId="0" xfId="0" applyNumberFormat="1"/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Model!$A$49</c:f>
              <c:strCache>
                <c:ptCount val="1"/>
                <c:pt idx="0">
                  <c:v>Zero carbon</c:v>
                </c:pt>
              </c:strCache>
            </c:strRef>
          </c:tx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Model!$B$49:$AN$49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107.3530665293694</c:v>
                </c:pt>
                <c:pt idx="2">
                  <c:v>117.0061330587389</c:v>
                </c:pt>
                <c:pt idx="3">
                  <c:v>126.6591995881083</c:v>
                </c:pt>
                <c:pt idx="4">
                  <c:v>136.3122661174778</c:v>
                </c:pt>
                <c:pt idx="5">
                  <c:v>145.9653326468472</c:v>
                </c:pt>
                <c:pt idx="6">
                  <c:v>155.6183991762167</c:v>
                </c:pt>
                <c:pt idx="7">
                  <c:v>165.2714657055861</c:v>
                </c:pt>
                <c:pt idx="8">
                  <c:v>174.9245322349556</c:v>
                </c:pt>
                <c:pt idx="9">
                  <c:v>169.0937144937904</c:v>
                </c:pt>
                <c:pt idx="10">
                  <c:v>163.8572573439974</c:v>
                </c:pt>
                <c:pt idx="11">
                  <c:v>158.9953487658642</c:v>
                </c:pt>
                <c:pt idx="12">
                  <c:v>154.595503807002</c:v>
                </c:pt>
                <c:pt idx="13">
                  <c:v>150.7923203467686</c:v>
                </c:pt>
                <c:pt idx="14">
                  <c:v>147.790909668543</c:v>
                </c:pt>
                <c:pt idx="15">
                  <c:v>145.9020460129248</c:v>
                </c:pt>
                <c:pt idx="16">
                  <c:v>145.5948944791607</c:v>
                </c:pt>
                <c:pt idx="17">
                  <c:v>147.5761063298553</c:v>
                </c:pt>
                <c:pt idx="18">
                  <c:v>152.9084652855268</c:v>
                </c:pt>
                <c:pt idx="19">
                  <c:v>163.1888601926759</c:v>
                </c:pt>
                <c:pt idx="20">
                  <c:v>180.8152471445867</c:v>
                </c:pt>
                <c:pt idx="21">
                  <c:v>209.3870956772672</c:v>
                </c:pt>
                <c:pt idx="22">
                  <c:v>245.6166016137859</c:v>
                </c:pt>
                <c:pt idx="23">
                  <c:v>278.1062324007859</c:v>
                </c:pt>
                <c:pt idx="24">
                  <c:v>307.2088262112753</c:v>
                </c:pt>
                <c:pt idx="25">
                  <c:v>333.3306422831736</c:v>
                </c:pt>
                <c:pt idx="26">
                  <c:v>356.8413177850695</c:v>
                </c:pt>
                <c:pt idx="27">
                  <c:v>378.076379050315</c:v>
                </c:pt>
                <c:pt idx="28">
                  <c:v>397.3396458278668</c:v>
                </c:pt>
                <c:pt idx="29">
                  <c:v>414.9055243219899</c:v>
                </c:pt>
                <c:pt idx="30">
                  <c:v>431.0211866621105</c:v>
                </c:pt>
                <c:pt idx="31">
                  <c:v>445.9086359878589</c:v>
                </c:pt>
                <c:pt idx="32">
                  <c:v>459.882502016792</c:v>
                </c:pt>
                <c:pt idx="33">
                  <c:v>473.3456502536238</c:v>
                </c:pt>
                <c:pt idx="34">
                  <c:v>486.3920294913023</c:v>
                </c:pt>
                <c:pt idx="35">
                  <c:v>499.0913858437601</c:v>
                </c:pt>
                <c:pt idx="36">
                  <c:v>511.5026353526991</c:v>
                </c:pt>
                <c:pt idx="37">
                  <c:v>523.6756650848824</c:v>
                </c:pt>
                <c:pt idx="38">
                  <c:v>535.652853451975</c:v>
                </c:pt>
              </c:numCache>
            </c:numRef>
          </c:val>
        </c:ser>
        <c:ser>
          <c:idx val="1"/>
          <c:order val="1"/>
          <c:tx>
            <c:strRef>
              <c:f>Model!$A$50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Model!$B$50:$AN$50</c:f>
              <c:numCache>
                <c:formatCode>_-* #,##0_-;\-* #,##0_-;_-* "-"??_-;_-@_-</c:formatCode>
                <c:ptCount val="39"/>
                <c:pt idx="0">
                  <c:v>248.3</c:v>
                </c:pt>
                <c:pt idx="1">
                  <c:v>237.2629334706305</c:v>
                </c:pt>
                <c:pt idx="2">
                  <c:v>226.2314029412611</c:v>
                </c:pt>
                <c:pt idx="3">
                  <c:v>215.2053862678916</c:v>
                </c:pt>
                <c:pt idx="4">
                  <c:v>204.1848613950982</c:v>
                </c:pt>
                <c:pt idx="5">
                  <c:v>193.1698063556784</c:v>
                </c:pt>
                <c:pt idx="6">
                  <c:v>182.1601992702989</c:v>
                </c:pt>
                <c:pt idx="7">
                  <c:v>171.1560183471433</c:v>
                </c:pt>
                <c:pt idx="8">
                  <c:v>160.157241881563</c:v>
                </c:pt>
                <c:pt idx="9">
                  <c:v>172.802633452753</c:v>
                </c:pt>
                <c:pt idx="10">
                  <c:v>184.9922527416702</c:v>
                </c:pt>
                <c:pt idx="11">
                  <c:v>196.948730245</c:v>
                </c:pt>
                <c:pt idx="12">
                  <c:v>208.5874267116025</c:v>
                </c:pt>
                <c:pt idx="13">
                  <c:v>219.7766785438006</c:v>
                </c:pt>
                <c:pt idx="14">
                  <c:v>230.3143684145198</c:v>
                </c:pt>
                <c:pt idx="15">
                  <c:v>239.892776927696</c:v>
                </c:pt>
                <c:pt idx="16">
                  <c:v>248.0458559551352</c:v>
                </c:pt>
                <c:pt idx="17">
                  <c:v>254.0701345952724</c:v>
                </c:pt>
                <c:pt idx="18">
                  <c:v>256.9060741677819</c:v>
                </c:pt>
                <c:pt idx="19">
                  <c:v>254.9600968608901</c:v>
                </c:pt>
                <c:pt idx="20">
                  <c:v>245.8376249527099</c:v>
                </c:pt>
                <c:pt idx="21">
                  <c:v>225.9426359847282</c:v>
                </c:pt>
                <c:pt idx="22">
                  <c:v>198.5664513147489</c:v>
                </c:pt>
                <c:pt idx="23">
                  <c:v>175.1101922060747</c:v>
                </c:pt>
                <c:pt idx="24">
                  <c:v>155.2246821794062</c:v>
                </c:pt>
                <c:pt idx="25">
                  <c:v>138.5073981585704</c:v>
                </c:pt>
                <c:pt idx="26">
                  <c:v>124.5925151192225</c:v>
                </c:pt>
                <c:pt idx="27">
                  <c:v>113.1483964000114</c:v>
                </c:pt>
                <c:pt idx="28">
                  <c:v>103.8751910284242</c:v>
                </c:pt>
                <c:pt idx="29">
                  <c:v>96.5025422898334</c:v>
                </c:pt>
                <c:pt idx="30">
                  <c:v>90.78740989911148</c:v>
                </c:pt>
                <c:pt idx="31">
                  <c:v>86.5120065904394</c:v>
                </c:pt>
                <c:pt idx="32">
                  <c:v>83.36600425849571</c:v>
                </c:pt>
                <c:pt idx="33">
                  <c:v>80.95092649289256</c:v>
                </c:pt>
                <c:pt idx="34">
                  <c:v>79.1773028562265</c:v>
                </c:pt>
                <c:pt idx="35">
                  <c:v>77.97995666663672</c:v>
                </c:pt>
                <c:pt idx="36">
                  <c:v>77.30463424324886</c:v>
                </c:pt>
                <c:pt idx="37">
                  <c:v>77.10620569877937</c:v>
                </c:pt>
                <c:pt idx="38">
                  <c:v>77.34714654802553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44456"/>
        <c:axId val="617546360"/>
      </c:areaChart>
      <c:catAx>
        <c:axId val="6175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17546360"/>
        <c:crosses val="autoZero"/>
        <c:auto val="1"/>
        <c:lblAlgn val="ctr"/>
        <c:lblOffset val="100"/>
        <c:tickLblSkip val="5"/>
        <c:noMultiLvlLbl val="0"/>
      </c:catAx>
      <c:valAx>
        <c:axId val="617546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17544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8706719328001"/>
          <c:y val="0.267947594416807"/>
          <c:w val="0.268373023494014"/>
          <c:h val="0.20008756166889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Model!$B$53:$I$53</c:f>
              <c:strCache>
                <c:ptCount val="1"/>
                <c:pt idx="0">
                  <c:v> 161   146   131   117   104   92   80   69 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#REF!</c:f>
            </c:multiLvlStrRef>
          </c:cat>
          <c:val>
            <c:numRef>
              <c:f>Model!$B$53:$AN$53</c:f>
              <c:numCache>
                <c:formatCode>_-* #,##0_-;\-* #,##0_-;_-* "-"??_-;_-@_-</c:formatCode>
                <c:ptCount val="39"/>
                <c:pt idx="0">
                  <c:v>161.395</c:v>
                </c:pt>
                <c:pt idx="1">
                  <c:v>145.9167040844378</c:v>
                </c:pt>
                <c:pt idx="2">
                  <c:v>131.2142137059314</c:v>
                </c:pt>
                <c:pt idx="3">
                  <c:v>117.2869355160009</c:v>
                </c:pt>
                <c:pt idx="4">
                  <c:v>104.1342793115001</c:v>
                </c:pt>
                <c:pt idx="5">
                  <c:v>91.75565801894724</c:v>
                </c:pt>
                <c:pt idx="6">
                  <c:v>80.1504876789315</c:v>
                </c:pt>
                <c:pt idx="7">
                  <c:v>69.31818743059306</c:v>
                </c:pt>
                <c:pt idx="8">
                  <c:v>59.2581794961783</c:v>
                </c:pt>
                <c:pt idx="9">
                  <c:v>63.82177262188342</c:v>
                </c:pt>
                <c:pt idx="10">
                  <c:v>68.20047717742906</c:v>
                </c:pt>
                <c:pt idx="11">
                  <c:v>72.47713273015997</c:v>
                </c:pt>
                <c:pt idx="12">
                  <c:v>76.6211147453953</c:v>
                </c:pt>
                <c:pt idx="13">
                  <c:v>80.58478213272684</c:v>
                </c:pt>
                <c:pt idx="14">
                  <c:v>84.29505883971423</c:v>
                </c:pt>
                <c:pt idx="15">
                  <c:v>87.64082783758489</c:v>
                </c:pt>
                <c:pt idx="16">
                  <c:v>90.45405547163925</c:v>
                </c:pt>
                <c:pt idx="17">
                  <c:v>92.48152899267911</c:v>
                </c:pt>
                <c:pt idx="18">
                  <c:v>93.3425402809607</c:v>
                </c:pt>
                <c:pt idx="19">
                  <c:v>92.46552846154942</c:v>
                </c:pt>
                <c:pt idx="20">
                  <c:v>88.9932202328809</c:v>
                </c:pt>
                <c:pt idx="21">
                  <c:v>81.64060580248173</c:v>
                </c:pt>
                <c:pt idx="22">
                  <c:v>71.61630010751939</c:v>
                </c:pt>
                <c:pt idx="23">
                  <c:v>63.03966919418683</c:v>
                </c:pt>
                <c:pt idx="24">
                  <c:v>55.77740246313325</c:v>
                </c:pt>
                <c:pt idx="25">
                  <c:v>49.67798680620722</c:v>
                </c:pt>
                <c:pt idx="26">
                  <c:v>44.6041204126816</c:v>
                </c:pt>
                <c:pt idx="27">
                  <c:v>40.43169364693736</c:v>
                </c:pt>
                <c:pt idx="28">
                  <c:v>37.04881813347127</c:v>
                </c:pt>
                <c:pt idx="29">
                  <c:v>34.35490505518065</c:v>
                </c:pt>
                <c:pt idx="30">
                  <c:v>32.2597929841509</c:v>
                </c:pt>
                <c:pt idx="31">
                  <c:v>30.6829250040758</c:v>
                </c:pt>
                <c:pt idx="32">
                  <c:v>29.51156550750744</c:v>
                </c:pt>
                <c:pt idx="33">
                  <c:v>28.60266069415533</c:v>
                </c:pt>
                <c:pt idx="34">
                  <c:v>27.92319547396251</c:v>
                </c:pt>
                <c:pt idx="35">
                  <c:v>27.44894474665609</c:v>
                </c:pt>
                <c:pt idx="36">
                  <c:v>27.15969483079473</c:v>
                </c:pt>
                <c:pt idx="37">
                  <c:v>27.03857613170526</c:v>
                </c:pt>
                <c:pt idx="38">
                  <c:v>27.07150129180889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70520"/>
        <c:axId val="627073608"/>
      </c:areaChart>
      <c:catAx>
        <c:axId val="62707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7073608"/>
        <c:crosses val="autoZero"/>
        <c:auto val="1"/>
        <c:lblAlgn val="ctr"/>
        <c:lblOffset val="100"/>
        <c:tickLblSkip val="5"/>
        <c:noMultiLvlLbl val="0"/>
      </c:catAx>
      <c:valAx>
        <c:axId val="627073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270705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Model!$A$52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Model!$B$52:$AN$52</c:f>
              <c:numCache>
                <c:formatCode>_-* #,##0_-;\-* #,##0_-;_-* "-"??_-;_-@_-</c:formatCode>
                <c:ptCount val="39"/>
                <c:pt idx="0">
                  <c:v>466.4595375722544</c:v>
                </c:pt>
                <c:pt idx="1">
                  <c:v>423.4182512838573</c:v>
                </c:pt>
                <c:pt idx="2">
                  <c:v>382.2839868712128</c:v>
                </c:pt>
                <c:pt idx="3">
                  <c:v>343.0800977010368</c:v>
                </c:pt>
                <c:pt idx="4">
                  <c:v>305.8301257112777</c:v>
                </c:pt>
                <c:pt idx="5">
                  <c:v>270.5578026766018</c:v>
                </c:pt>
                <c:pt idx="6">
                  <c:v>237.2870514815126</c:v>
                </c:pt>
                <c:pt idx="7">
                  <c:v>206.0419874011499</c:v>
                </c:pt>
                <c:pt idx="8">
                  <c:v>176.8469193898094</c:v>
                </c:pt>
                <c:pt idx="9">
                  <c:v>186.6699454533576</c:v>
                </c:pt>
                <c:pt idx="10">
                  <c:v>195.5011407660597</c:v>
                </c:pt>
                <c:pt idx="11">
                  <c:v>203.6194363214786</c:v>
                </c:pt>
                <c:pt idx="12">
                  <c:v>210.9711341223684</c:v>
                </c:pt>
                <c:pt idx="13">
                  <c:v>217.4622873850381</c:v>
                </c:pt>
                <c:pt idx="14">
                  <c:v>222.9407091778183</c:v>
                </c:pt>
                <c:pt idx="15">
                  <c:v>227.169528013791</c:v>
                </c:pt>
                <c:pt idx="16">
                  <c:v>229.788342217728</c:v>
                </c:pt>
                <c:pt idx="17">
                  <c:v>230.2561796163279</c:v>
                </c:pt>
                <c:pt idx="18">
                  <c:v>227.7677614988462</c:v>
                </c:pt>
                <c:pt idx="19">
                  <c:v>221.1305968884776</c:v>
                </c:pt>
                <c:pt idx="20">
                  <c:v>208.5846036742167</c:v>
                </c:pt>
                <c:pt idx="21">
                  <c:v>187.5373995035796</c:v>
                </c:pt>
                <c:pt idx="22">
                  <c:v>161.2315004711398</c:v>
                </c:pt>
                <c:pt idx="23">
                  <c:v>139.0939643215052</c:v>
                </c:pt>
                <c:pt idx="24">
                  <c:v>120.6171297085383</c:v>
                </c:pt>
                <c:pt idx="25">
                  <c:v>105.2860993566727</c:v>
                </c:pt>
                <c:pt idx="26">
                  <c:v>92.64849573118556</c:v>
                </c:pt>
                <c:pt idx="27">
                  <c:v>82.30792840176256</c:v>
                </c:pt>
                <c:pt idx="28">
                  <c:v>73.91803954936385</c:v>
                </c:pt>
                <c:pt idx="29">
                  <c:v>67.17708870489372</c:v>
                </c:pt>
                <c:pt idx="30">
                  <c:v>61.82303855618058</c:v>
                </c:pt>
                <c:pt idx="31">
                  <c:v>57.62910479107417</c:v>
                </c:pt>
                <c:pt idx="32">
                  <c:v>54.32424602480663</c:v>
                </c:pt>
                <c:pt idx="33">
                  <c:v>51.60172711518571</c:v>
                </c:pt>
                <c:pt idx="34">
                  <c:v>49.37183449827576</c:v>
                </c:pt>
                <c:pt idx="35">
                  <c:v>47.5659467462839</c:v>
                </c:pt>
                <c:pt idx="36">
                  <c:v>46.12662960060307</c:v>
                </c:pt>
                <c:pt idx="37">
                  <c:v>45.00564588681088</c:v>
                </c:pt>
                <c:pt idx="38">
                  <c:v>44.16231858370124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02248"/>
        <c:axId val="627105256"/>
      </c:lineChart>
      <c:catAx>
        <c:axId val="6271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7105256"/>
        <c:crosses val="autoZero"/>
        <c:auto val="1"/>
        <c:lblAlgn val="ctr"/>
        <c:lblOffset val="100"/>
        <c:tickLblSkip val="5"/>
        <c:noMultiLvlLbl val="0"/>
      </c:catAx>
      <c:valAx>
        <c:axId val="627105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271022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Low Carbon Build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Model!$A$55</c:f>
              <c:strCache>
                <c:ptCount val="1"/>
                <c:pt idx="0">
                  <c:v>Zero carbon built</c:v>
                </c:pt>
              </c:strCache>
            </c:strRef>
          </c:tx>
          <c:marker>
            <c:symbol val="none"/>
          </c:marker>
          <c:cat>
            <c:numRef>
              <c:f>Model!$C$47:$AN$47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Model!$B$55:$AN$55</c:f>
              <c:numCache>
                <c:formatCode>_-* #,##0_-;\-* #,##0_-;_-* "-"??_-;_-@_-</c:formatCode>
                <c:ptCount val="39"/>
                <c:pt idx="0">
                  <c:v>12.90973319603611</c:v>
                </c:pt>
                <c:pt idx="1">
                  <c:v>12.90973319603611</c:v>
                </c:pt>
                <c:pt idx="2">
                  <c:v>13.23150208034842</c:v>
                </c:pt>
                <c:pt idx="3">
                  <c:v>13.55327096466074</c:v>
                </c:pt>
                <c:pt idx="4">
                  <c:v>13.87503984897306</c:v>
                </c:pt>
                <c:pt idx="5">
                  <c:v>14.19680873328538</c:v>
                </c:pt>
                <c:pt idx="6">
                  <c:v>14.5185776175977</c:v>
                </c:pt>
                <c:pt idx="7">
                  <c:v>14.84034650191001</c:v>
                </c:pt>
                <c:pt idx="8">
                  <c:v>15.16211538622233</c:v>
                </c:pt>
                <c:pt idx="9">
                  <c:v>0.0</c:v>
                </c:pt>
                <c:pt idx="10">
                  <c:v>0.4</c:v>
                </c:pt>
                <c:pt idx="11">
                  <c:v>0.6</c:v>
                </c:pt>
                <c:pt idx="12">
                  <c:v>0.9</c:v>
                </c:pt>
                <c:pt idx="13">
                  <c:v>1.35</c:v>
                </c:pt>
                <c:pt idx="14">
                  <c:v>2.025</c:v>
                </c:pt>
                <c:pt idx="15">
                  <c:v>3.037500000000001</c:v>
                </c:pt>
                <c:pt idx="16">
                  <c:v>4.55625</c:v>
                </c:pt>
                <c:pt idx="17">
                  <c:v>6.834375</c:v>
                </c:pt>
                <c:pt idx="18">
                  <c:v>10.2515625</c:v>
                </c:pt>
                <c:pt idx="19">
                  <c:v>15.37734375</c:v>
                </c:pt>
                <c:pt idx="20">
                  <c:v>23.066015625</c:v>
                </c:pt>
                <c:pt idx="21">
                  <c:v>34.5990234375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44.0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33960"/>
        <c:axId val="627136968"/>
      </c:lineChart>
      <c:catAx>
        <c:axId val="6271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7136968"/>
        <c:crosses val="autoZero"/>
        <c:auto val="1"/>
        <c:lblAlgn val="ctr"/>
        <c:lblOffset val="100"/>
        <c:tickLblSkip val="5"/>
        <c:noMultiLvlLbl val="0"/>
      </c:catAx>
      <c:valAx>
        <c:axId val="627136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271339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3</xdr:col>
      <xdr:colOff>47625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14</xdr:row>
      <xdr:rowOff>9526</xdr:rowOff>
    </xdr:from>
    <xdr:to>
      <xdr:col>8</xdr:col>
      <xdr:colOff>171450</xdr:colOff>
      <xdr:row>28</xdr:row>
      <xdr:rowOff>41771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209551</xdr:colOff>
      <xdr:row>14</xdr:row>
      <xdr:rowOff>9525</xdr:rowOff>
    </xdr:from>
    <xdr:to>
      <xdr:col>13</xdr:col>
      <xdr:colOff>285751</xdr:colOff>
      <xdr:row>28</xdr:row>
      <xdr:rowOff>41770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14</xdr:row>
      <xdr:rowOff>0</xdr:rowOff>
    </xdr:from>
    <xdr:to>
      <xdr:col>18</xdr:col>
      <xdr:colOff>400050</xdr:colOff>
      <xdr:row>28</xdr:row>
      <xdr:rowOff>32245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9"/>
  <sheetViews>
    <sheetView tabSelected="1" topLeftCell="A39" workbookViewId="0">
      <pane xSplit="1" topLeftCell="B1" activePane="topRight" state="frozen"/>
      <selection pane="topRight" activeCell="B74" sqref="B74"/>
    </sheetView>
  </sheetViews>
  <sheetFormatPr baseColWidth="10" defaultColWidth="8.83203125" defaultRowHeight="12" x14ac:dyDescent="0"/>
  <cols>
    <col min="1" max="1" width="27.83203125" customWidth="1"/>
    <col min="4" max="4" width="10.5" customWidth="1"/>
    <col min="42" max="42" width="19.1640625" bestFit="1" customWidth="1"/>
  </cols>
  <sheetData>
    <row r="2" spans="1:18">
      <c r="A2" s="3" t="s">
        <v>16</v>
      </c>
      <c r="E2" s="3" t="s">
        <v>8</v>
      </c>
    </row>
    <row r="3" spans="1:18">
      <c r="A3" t="s">
        <v>17</v>
      </c>
      <c r="B3" s="5">
        <v>2020</v>
      </c>
      <c r="E3" t="s">
        <v>47</v>
      </c>
      <c r="F3" s="12">
        <f>SUM(M53:Q53)</f>
        <v>401.61891628558124</v>
      </c>
      <c r="G3" t="s">
        <v>81</v>
      </c>
      <c r="Q3" t="s">
        <v>9</v>
      </c>
    </row>
    <row r="4" spans="1:18">
      <c r="A4" t="s">
        <v>18</v>
      </c>
      <c r="B4" s="5">
        <v>613</v>
      </c>
      <c r="C4" t="s">
        <v>1</v>
      </c>
      <c r="E4" t="s">
        <v>48</v>
      </c>
      <c r="L4" s="10" t="s">
        <v>31</v>
      </c>
      <c r="M4" s="11">
        <f>B31*((1+B32)^(B3-B47))</f>
        <v>335.0817741165186</v>
      </c>
      <c r="N4" t="s">
        <v>1</v>
      </c>
      <c r="Q4" t="s">
        <v>10</v>
      </c>
      <c r="R4" t="s">
        <v>11</v>
      </c>
    </row>
    <row r="5" spans="1:18">
      <c r="E5">
        <v>2020</v>
      </c>
      <c r="F5" s="12">
        <f>J52</f>
        <v>176.84691938980944</v>
      </c>
      <c r="G5" t="s">
        <v>5</v>
      </c>
      <c r="L5" s="10" t="s">
        <v>32</v>
      </c>
      <c r="M5" s="8">
        <f>((B4/M4)^(1/(2050-B3)))-1</f>
        <v>2.0337047122279905E-2</v>
      </c>
      <c r="N5" t="s">
        <v>33</v>
      </c>
      <c r="Q5">
        <f>690-365</f>
        <v>325</v>
      </c>
      <c r="R5">
        <f>860-365</f>
        <v>495</v>
      </c>
    </row>
    <row r="6" spans="1:18">
      <c r="A6" s="3" t="s">
        <v>46</v>
      </c>
      <c r="E6">
        <v>2030</v>
      </c>
      <c r="F6" s="12">
        <f>T52</f>
        <v>227.76776149884617</v>
      </c>
      <c r="G6" t="s">
        <v>5</v>
      </c>
      <c r="Q6">
        <f>Q5/5</f>
        <v>65</v>
      </c>
      <c r="R6">
        <f>R5/5</f>
        <v>99</v>
      </c>
    </row>
    <row r="7" spans="1:18">
      <c r="A7" t="s">
        <v>19</v>
      </c>
      <c r="B7" s="6">
        <v>0.3</v>
      </c>
      <c r="C7" t="s">
        <v>20</v>
      </c>
      <c r="E7">
        <v>2050</v>
      </c>
      <c r="F7" s="12">
        <f>AN52</f>
        <v>44.16231858370125</v>
      </c>
      <c r="G7" t="s">
        <v>5</v>
      </c>
      <c r="L7" s="10" t="s">
        <v>36</v>
      </c>
      <c r="M7" s="2">
        <f>B7*J48</f>
        <v>100.52453223495556</v>
      </c>
      <c r="N7" t="s">
        <v>1</v>
      </c>
    </row>
    <row r="8" spans="1:18">
      <c r="A8" t="s">
        <v>22</v>
      </c>
      <c r="B8" s="5">
        <v>2021</v>
      </c>
      <c r="E8" t="s">
        <v>6</v>
      </c>
      <c r="F8" s="2">
        <f>SUM(B53:AN53)</f>
        <v>2687.6980430537405</v>
      </c>
      <c r="G8" t="s">
        <v>52</v>
      </c>
    </row>
    <row r="9" spans="1:18">
      <c r="A9" t="s">
        <v>15</v>
      </c>
      <c r="B9" s="7">
        <v>44</v>
      </c>
      <c r="C9" t="s">
        <v>7</v>
      </c>
    </row>
    <row r="10" spans="1:18">
      <c r="A10" t="s">
        <v>51</v>
      </c>
      <c r="B10" s="7">
        <v>0.4</v>
      </c>
      <c r="C10" t="s">
        <v>7</v>
      </c>
    </row>
    <row r="11" spans="1:18">
      <c r="A11" t="s">
        <v>49</v>
      </c>
      <c r="B11" s="14">
        <v>0.5</v>
      </c>
      <c r="C11" t="s">
        <v>53</v>
      </c>
    </row>
    <row r="12" spans="1:18">
      <c r="A12" t="s">
        <v>50</v>
      </c>
      <c r="B12" s="14">
        <v>1</v>
      </c>
      <c r="C12" t="s">
        <v>53</v>
      </c>
    </row>
    <row r="13" spans="1:18">
      <c r="A13" t="s">
        <v>28</v>
      </c>
      <c r="B13" s="5">
        <v>30</v>
      </c>
      <c r="C13" t="s">
        <v>29</v>
      </c>
      <c r="D13" s="9" t="s">
        <v>30</v>
      </c>
    </row>
    <row r="14" spans="1:18">
      <c r="B14" s="13"/>
      <c r="D14" s="9"/>
    </row>
    <row r="15" spans="1:18">
      <c r="B15" s="13"/>
      <c r="D15" s="9"/>
    </row>
    <row r="16" spans="1:18">
      <c r="B16" s="13"/>
      <c r="D16" s="9"/>
    </row>
    <row r="17" spans="1:4">
      <c r="B17" s="13"/>
      <c r="D17" s="9"/>
    </row>
    <row r="18" spans="1:4">
      <c r="B18" s="13"/>
      <c r="D18" s="9"/>
    </row>
    <row r="19" spans="1:4">
      <c r="B19" s="13"/>
      <c r="D19" s="9"/>
    </row>
    <row r="20" spans="1:4">
      <c r="B20" s="13"/>
      <c r="D20" s="9"/>
    </row>
    <row r="21" spans="1:4">
      <c r="B21" s="13"/>
      <c r="D21" s="9"/>
    </row>
    <row r="22" spans="1:4">
      <c r="B22" s="13"/>
      <c r="D22" s="9"/>
    </row>
    <row r="23" spans="1:4">
      <c r="B23" s="13"/>
      <c r="D23" s="9"/>
    </row>
    <row r="24" spans="1:4">
      <c r="B24" s="13"/>
      <c r="D24" s="9"/>
    </row>
    <row r="25" spans="1:4">
      <c r="B25" s="13"/>
      <c r="D25" s="9"/>
    </row>
    <row r="26" spans="1:4">
      <c r="B26" s="13"/>
      <c r="D26" s="9"/>
    </row>
    <row r="27" spans="1:4">
      <c r="B27" s="13"/>
      <c r="D27" s="9"/>
    </row>
    <row r="28" spans="1:4">
      <c r="B28" s="13"/>
      <c r="D28" s="9"/>
    </row>
    <row r="29" spans="1:4">
      <c r="B29" s="13"/>
      <c r="D29" s="9"/>
    </row>
    <row r="30" spans="1:4">
      <c r="B30" s="13"/>
    </row>
    <row r="31" spans="1:4">
      <c r="A31" t="s">
        <v>23</v>
      </c>
      <c r="B31" s="5">
        <v>346</v>
      </c>
      <c r="C31" t="s">
        <v>1</v>
      </c>
    </row>
    <row r="32" spans="1:4">
      <c r="A32" t="s">
        <v>24</v>
      </c>
      <c r="B32" s="17">
        <v>-4.0000000000000001E-3</v>
      </c>
      <c r="C32" t="s">
        <v>21</v>
      </c>
      <c r="D32" s="9" t="s">
        <v>26</v>
      </c>
    </row>
    <row r="33" spans="1:51">
      <c r="L33" s="10"/>
      <c r="M33">
        <v>2012</v>
      </c>
      <c r="N33">
        <v>2020</v>
      </c>
    </row>
    <row r="34" spans="1:51">
      <c r="A34" t="s">
        <v>35</v>
      </c>
      <c r="B34" s="5">
        <v>38.700000000000003</v>
      </c>
      <c r="C34" t="s">
        <v>1</v>
      </c>
      <c r="L34" s="10" t="s">
        <v>12</v>
      </c>
      <c r="M34" s="1">
        <f>B34</f>
        <v>38.700000000000003</v>
      </c>
      <c r="N34" s="2">
        <f>M7</f>
        <v>100.52453223495556</v>
      </c>
      <c r="O34" t="s">
        <v>1</v>
      </c>
    </row>
    <row r="35" spans="1:51">
      <c r="A35" t="s">
        <v>34</v>
      </c>
      <c r="B35" s="5">
        <v>59</v>
      </c>
      <c r="C35" t="s">
        <v>1</v>
      </c>
      <c r="L35" s="10" t="s">
        <v>42</v>
      </c>
      <c r="M35" s="1">
        <v>0</v>
      </c>
      <c r="N35">
        <f>B37</f>
        <v>5.4</v>
      </c>
      <c r="O35" t="s">
        <v>1</v>
      </c>
    </row>
    <row r="36" spans="1:51">
      <c r="A36" t="s">
        <v>37</v>
      </c>
      <c r="B36" s="5">
        <v>10</v>
      </c>
      <c r="C36" t="s">
        <v>1</v>
      </c>
      <c r="D36" s="9" t="s">
        <v>38</v>
      </c>
      <c r="L36" s="10" t="s">
        <v>43</v>
      </c>
      <c r="M36" s="1">
        <f>B35</f>
        <v>59</v>
      </c>
      <c r="N36" s="2">
        <f>M36+B36</f>
        <v>69</v>
      </c>
      <c r="O36" t="s">
        <v>1</v>
      </c>
    </row>
    <row r="37" spans="1:51">
      <c r="A37" t="s">
        <v>39</v>
      </c>
      <c r="B37" s="5">
        <v>5.4</v>
      </c>
      <c r="C37" t="s">
        <v>1</v>
      </c>
      <c r="D37" s="9" t="s">
        <v>40</v>
      </c>
      <c r="L37" s="10" t="s">
        <v>44</v>
      </c>
      <c r="M37" s="2">
        <f>SUM(M34:M36)</f>
        <v>97.7</v>
      </c>
      <c r="N37" s="2">
        <f>SUM(N34:N36)</f>
        <v>174.92453223495556</v>
      </c>
      <c r="O37" t="s">
        <v>1</v>
      </c>
    </row>
    <row r="38" spans="1:51">
      <c r="L38" s="10" t="s">
        <v>41</v>
      </c>
      <c r="N38">
        <f>(N37-M37)/(N33-M33)</f>
        <v>9.6530665293694451</v>
      </c>
      <c r="O38" t="s">
        <v>7</v>
      </c>
    </row>
    <row r="39" spans="1:51">
      <c r="B39">
        <v>2012</v>
      </c>
      <c r="C39">
        <v>2020</v>
      </c>
      <c r="D39">
        <v>2050</v>
      </c>
    </row>
    <row r="40" spans="1:51">
      <c r="A40" t="s">
        <v>25</v>
      </c>
      <c r="B40" s="5">
        <v>650</v>
      </c>
      <c r="C40" s="5">
        <v>370</v>
      </c>
      <c r="D40" s="5">
        <v>350</v>
      </c>
      <c r="E40" t="s">
        <v>5</v>
      </c>
      <c r="G40" s="9" t="s">
        <v>27</v>
      </c>
    </row>
    <row r="41" spans="1:51">
      <c r="A41" t="s">
        <v>41</v>
      </c>
      <c r="C41">
        <f>(C40-B40)/(C39-B39)</f>
        <v>-35</v>
      </c>
      <c r="D41">
        <f>(D40-C40)/(D39-C39)</f>
        <v>-0.66666666666666663</v>
      </c>
      <c r="E41" t="s">
        <v>45</v>
      </c>
    </row>
    <row r="43" spans="1:51">
      <c r="B43">
        <v>2012</v>
      </c>
      <c r="C43">
        <v>2050</v>
      </c>
      <c r="D43" t="s">
        <v>76</v>
      </c>
    </row>
    <row r="44" spans="1:51">
      <c r="A44" t="s">
        <v>58</v>
      </c>
      <c r="B44" s="5">
        <v>0.5</v>
      </c>
      <c r="C44" s="5">
        <v>0.5</v>
      </c>
      <c r="D44" s="18">
        <f>((C44/B44)^(1/($C$43-B3)))-1</f>
        <v>0</v>
      </c>
    </row>
    <row r="45" spans="1:51">
      <c r="A45" t="s">
        <v>59</v>
      </c>
      <c r="B45" s="5">
        <v>1.5</v>
      </c>
      <c r="C45" s="5">
        <v>2</v>
      </c>
      <c r="D45" s="18">
        <f>((C45/B45)^(1/($C$43-B3)))-1</f>
        <v>9.6355280556115197E-3</v>
      </c>
    </row>
    <row r="47" spans="1:51">
      <c r="A47" t="s">
        <v>54</v>
      </c>
      <c r="B47">
        <v>2012</v>
      </c>
      <c r="C47">
        <f>B47+1</f>
        <v>2013</v>
      </c>
      <c r="D47">
        <f t="shared" ref="D47:AN47" si="0">C47+1</f>
        <v>2014</v>
      </c>
      <c r="E47">
        <f t="shared" si="0"/>
        <v>2015</v>
      </c>
      <c r="F47">
        <f t="shared" si="0"/>
        <v>2016</v>
      </c>
      <c r="G47">
        <f t="shared" si="0"/>
        <v>2017</v>
      </c>
      <c r="H47">
        <f t="shared" si="0"/>
        <v>2018</v>
      </c>
      <c r="I47">
        <f t="shared" si="0"/>
        <v>2019</v>
      </c>
      <c r="J47">
        <f t="shared" si="0"/>
        <v>2020</v>
      </c>
      <c r="K47">
        <f t="shared" si="0"/>
        <v>2021</v>
      </c>
      <c r="L47">
        <f t="shared" si="0"/>
        <v>2022</v>
      </c>
      <c r="M47">
        <f t="shared" si="0"/>
        <v>2023</v>
      </c>
      <c r="N47">
        <f t="shared" si="0"/>
        <v>2024</v>
      </c>
      <c r="O47">
        <f t="shared" si="0"/>
        <v>2025</v>
      </c>
      <c r="P47">
        <f t="shared" si="0"/>
        <v>2026</v>
      </c>
      <c r="Q47">
        <f t="shared" si="0"/>
        <v>2027</v>
      </c>
      <c r="R47">
        <f t="shared" si="0"/>
        <v>2028</v>
      </c>
      <c r="S47">
        <f t="shared" si="0"/>
        <v>2029</v>
      </c>
      <c r="T47">
        <f t="shared" si="0"/>
        <v>2030</v>
      </c>
      <c r="U47">
        <f t="shared" si="0"/>
        <v>2031</v>
      </c>
      <c r="V47">
        <f t="shared" si="0"/>
        <v>2032</v>
      </c>
      <c r="W47">
        <f t="shared" si="0"/>
        <v>2033</v>
      </c>
      <c r="X47">
        <f t="shared" si="0"/>
        <v>2034</v>
      </c>
      <c r="Y47">
        <f t="shared" si="0"/>
        <v>2035</v>
      </c>
      <c r="Z47">
        <f t="shared" si="0"/>
        <v>2036</v>
      </c>
      <c r="AA47">
        <f t="shared" si="0"/>
        <v>2037</v>
      </c>
      <c r="AB47">
        <f t="shared" si="0"/>
        <v>2038</v>
      </c>
      <c r="AC47">
        <f t="shared" si="0"/>
        <v>2039</v>
      </c>
      <c r="AD47">
        <f t="shared" si="0"/>
        <v>2040</v>
      </c>
      <c r="AE47">
        <f t="shared" si="0"/>
        <v>2041</v>
      </c>
      <c r="AF47">
        <f t="shared" si="0"/>
        <v>2042</v>
      </c>
      <c r="AG47">
        <f t="shared" si="0"/>
        <v>2043</v>
      </c>
      <c r="AH47">
        <f t="shared" si="0"/>
        <v>2044</v>
      </c>
      <c r="AI47">
        <f t="shared" si="0"/>
        <v>2045</v>
      </c>
      <c r="AJ47">
        <f t="shared" si="0"/>
        <v>2046</v>
      </c>
      <c r="AK47">
        <f t="shared" si="0"/>
        <v>2047</v>
      </c>
      <c r="AL47">
        <f t="shared" si="0"/>
        <v>2048</v>
      </c>
      <c r="AM47">
        <f t="shared" si="0"/>
        <v>2049</v>
      </c>
      <c r="AN47">
        <f t="shared" si="0"/>
        <v>2050</v>
      </c>
      <c r="AS47" s="3"/>
      <c r="AT47" s="3"/>
      <c r="AU47" s="3"/>
      <c r="AV47" s="3"/>
      <c r="AW47" s="3"/>
      <c r="AX47" s="3"/>
      <c r="AY47" s="3"/>
    </row>
    <row r="48" spans="1:51">
      <c r="A48" t="s">
        <v>0</v>
      </c>
      <c r="B48">
        <f>B31</f>
        <v>346</v>
      </c>
      <c r="C48" s="1">
        <f t="shared" ref="C48:AN48" si="1">B48*IF(C$47&gt;$B$3,(1+$M$5),(1+$B$32))</f>
        <v>344.61599999999999</v>
      </c>
      <c r="D48" s="1">
        <f t="shared" si="1"/>
        <v>343.23753599999998</v>
      </c>
      <c r="E48" s="1">
        <f t="shared" si="1"/>
        <v>341.86458585599996</v>
      </c>
      <c r="F48" s="1">
        <f t="shared" si="1"/>
        <v>340.49712751257596</v>
      </c>
      <c r="G48" s="1">
        <f t="shared" si="1"/>
        <v>339.13513900252565</v>
      </c>
      <c r="H48" s="1">
        <f t="shared" si="1"/>
        <v>337.77859844651556</v>
      </c>
      <c r="I48" s="1">
        <f t="shared" si="1"/>
        <v>336.42748405272948</v>
      </c>
      <c r="J48" s="1">
        <f t="shared" si="1"/>
        <v>335.08177411651855</v>
      </c>
      <c r="K48" s="1">
        <f t="shared" si="1"/>
        <v>341.89634794654336</v>
      </c>
      <c r="L48" s="1">
        <f t="shared" si="1"/>
        <v>348.84951008566759</v>
      </c>
      <c r="M48" s="1">
        <f t="shared" si="1"/>
        <v>355.94407901086407</v>
      </c>
      <c r="N48" s="1">
        <f t="shared" si="1"/>
        <v>363.18293051860456</v>
      </c>
      <c r="O48" s="1">
        <f t="shared" si="1"/>
        <v>370.56899889056916</v>
      </c>
      <c r="P48" s="1">
        <f t="shared" si="1"/>
        <v>378.10527808306279</v>
      </c>
      <c r="Q48" s="1">
        <f t="shared" si="1"/>
        <v>385.7948229406208</v>
      </c>
      <c r="R48" s="1">
        <f t="shared" si="1"/>
        <v>393.64075043429585</v>
      </c>
      <c r="S48" s="1">
        <f t="shared" si="1"/>
        <v>401.64624092512776</v>
      </c>
      <c r="T48" s="1">
        <f t="shared" si="1"/>
        <v>409.81453945330867</v>
      </c>
      <c r="U48" s="1">
        <f t="shared" si="1"/>
        <v>418.14895705356605</v>
      </c>
      <c r="V48" s="1">
        <f t="shared" si="1"/>
        <v>426.65287209729661</v>
      </c>
      <c r="W48" s="1">
        <f t="shared" si="1"/>
        <v>435.32973166199537</v>
      </c>
      <c r="X48" s="1">
        <f t="shared" si="1"/>
        <v>444.18305292853483</v>
      </c>
      <c r="Y48" s="1">
        <f t="shared" si="1"/>
        <v>453.21642460686058</v>
      </c>
      <c r="Z48" s="1">
        <f t="shared" si="1"/>
        <v>462.43350839068154</v>
      </c>
      <c r="AA48" s="1">
        <f t="shared" si="1"/>
        <v>471.83804044174406</v>
      </c>
      <c r="AB48" s="1">
        <f t="shared" si="1"/>
        <v>481.43383290429199</v>
      </c>
      <c r="AC48" s="1">
        <f t="shared" si="1"/>
        <v>491.22477545032643</v>
      </c>
      <c r="AD48" s="1">
        <f t="shared" si="1"/>
        <v>501.21483685629107</v>
      </c>
      <c r="AE48" s="1">
        <f t="shared" si="1"/>
        <v>511.4080666118233</v>
      </c>
      <c r="AF48" s="1">
        <f t="shared" si="1"/>
        <v>521.80859656122198</v>
      </c>
      <c r="AG48" s="1">
        <f t="shared" si="1"/>
        <v>532.42064257829827</v>
      </c>
      <c r="AH48" s="1">
        <f t="shared" si="1"/>
        <v>543.2485062752877</v>
      </c>
      <c r="AI48" s="1">
        <f t="shared" si="1"/>
        <v>554.29657674651639</v>
      </c>
      <c r="AJ48" s="1">
        <f t="shared" si="1"/>
        <v>565.56933234752876</v>
      </c>
      <c r="AK48" s="1">
        <f t="shared" si="1"/>
        <v>577.07134251039679</v>
      </c>
      <c r="AL48" s="1">
        <f t="shared" si="1"/>
        <v>588.80726959594801</v>
      </c>
      <c r="AM48" s="1">
        <f t="shared" si="1"/>
        <v>600.78187078366182</v>
      </c>
      <c r="AN48" s="1">
        <f t="shared" si="1"/>
        <v>613.00000000000057</v>
      </c>
      <c r="AO48" t="s">
        <v>1</v>
      </c>
    </row>
    <row r="49" spans="1:41">
      <c r="A49" t="s">
        <v>3</v>
      </c>
      <c r="B49" s="2">
        <f>M37</f>
        <v>97.7</v>
      </c>
      <c r="C49" s="2">
        <f>B49+$N$38</f>
        <v>107.35306652936944</v>
      </c>
      <c r="D49" s="2">
        <f t="shared" ref="D49:J49" si="2">C49+$N$38</f>
        <v>117.00613305873888</v>
      </c>
      <c r="E49" s="2">
        <f t="shared" si="2"/>
        <v>126.65919958810832</v>
      </c>
      <c r="F49" s="2">
        <f t="shared" si="2"/>
        <v>136.31226611747778</v>
      </c>
      <c r="G49" s="2">
        <f t="shared" si="2"/>
        <v>145.96533264684723</v>
      </c>
      <c r="H49" s="2">
        <f t="shared" si="2"/>
        <v>155.61839917621668</v>
      </c>
      <c r="I49" s="2">
        <f t="shared" si="2"/>
        <v>165.27146570558614</v>
      </c>
      <c r="J49" s="2">
        <f t="shared" si="2"/>
        <v>174.92453223495559</v>
      </c>
      <c r="K49" s="2">
        <f>K86</f>
        <v>169.0937144937904</v>
      </c>
      <c r="L49" s="2">
        <f t="shared" ref="L49:AN49" si="3">L86</f>
        <v>163.85725734399739</v>
      </c>
      <c r="M49" s="2">
        <f t="shared" si="3"/>
        <v>158.99534876586415</v>
      </c>
      <c r="N49" s="2">
        <f t="shared" si="3"/>
        <v>154.59550380700202</v>
      </c>
      <c r="O49" s="2">
        <f t="shared" si="3"/>
        <v>150.79232034676861</v>
      </c>
      <c r="P49" s="2">
        <f t="shared" si="3"/>
        <v>147.79090966854298</v>
      </c>
      <c r="Q49" s="2">
        <f t="shared" si="3"/>
        <v>145.90204601292487</v>
      </c>
      <c r="R49" s="2">
        <f t="shared" si="3"/>
        <v>145.5948944791607</v>
      </c>
      <c r="S49" s="2">
        <f t="shared" si="3"/>
        <v>147.57610632985535</v>
      </c>
      <c r="T49" s="2">
        <f t="shared" si="3"/>
        <v>152.90846528552683</v>
      </c>
      <c r="U49" s="2">
        <f t="shared" si="3"/>
        <v>163.18886019267595</v>
      </c>
      <c r="V49" s="2">
        <f t="shared" si="3"/>
        <v>180.81524714458675</v>
      </c>
      <c r="W49" s="2">
        <f t="shared" si="3"/>
        <v>209.38709567726718</v>
      </c>
      <c r="X49" s="2">
        <f t="shared" si="3"/>
        <v>245.61660161378592</v>
      </c>
      <c r="Y49" s="2">
        <f t="shared" si="3"/>
        <v>278.10623240078593</v>
      </c>
      <c r="Z49" s="2">
        <f t="shared" si="3"/>
        <v>307.20882621127532</v>
      </c>
      <c r="AA49" s="2">
        <f t="shared" si="3"/>
        <v>333.33064228317363</v>
      </c>
      <c r="AB49" s="2">
        <f t="shared" si="3"/>
        <v>356.84131778506952</v>
      </c>
      <c r="AC49" s="2">
        <f t="shared" si="3"/>
        <v>378.07637905031504</v>
      </c>
      <c r="AD49" s="2">
        <f t="shared" si="3"/>
        <v>397.33964582786683</v>
      </c>
      <c r="AE49" s="2">
        <f t="shared" si="3"/>
        <v>414.9055243219899</v>
      </c>
      <c r="AF49" s="2">
        <f t="shared" si="3"/>
        <v>431.02118666211049</v>
      </c>
      <c r="AG49" s="2">
        <f t="shared" si="3"/>
        <v>445.90863598785887</v>
      </c>
      <c r="AH49" s="2">
        <f t="shared" si="3"/>
        <v>459.88250201679199</v>
      </c>
      <c r="AI49" s="2">
        <f t="shared" si="3"/>
        <v>473.34565025362383</v>
      </c>
      <c r="AJ49" s="2">
        <f t="shared" si="3"/>
        <v>486.39202949130225</v>
      </c>
      <c r="AK49" s="2">
        <f t="shared" si="3"/>
        <v>499.09138584376007</v>
      </c>
      <c r="AL49" s="2">
        <f t="shared" si="3"/>
        <v>511.50263535269914</v>
      </c>
      <c r="AM49" s="2">
        <f t="shared" si="3"/>
        <v>523.67566508488244</v>
      </c>
      <c r="AN49" s="2">
        <f t="shared" si="3"/>
        <v>535.65285345197503</v>
      </c>
      <c r="AO49" t="s">
        <v>1</v>
      </c>
    </row>
    <row r="50" spans="1:41">
      <c r="A50" t="s">
        <v>2</v>
      </c>
      <c r="B50" s="2">
        <f>B48-B49</f>
        <v>248.3</v>
      </c>
      <c r="C50" s="2">
        <f t="shared" ref="C50:AN50" si="4">C48-C49</f>
        <v>237.26293347063054</v>
      </c>
      <c r="D50" s="2">
        <f t="shared" si="4"/>
        <v>226.23140294126108</v>
      </c>
      <c r="E50" s="2">
        <f t="shared" si="4"/>
        <v>215.20538626789164</v>
      </c>
      <c r="F50" s="2">
        <f t="shared" si="4"/>
        <v>204.18486139509818</v>
      </c>
      <c r="G50" s="2">
        <f t="shared" si="4"/>
        <v>193.16980635567842</v>
      </c>
      <c r="H50" s="2">
        <f t="shared" si="4"/>
        <v>182.16019927029888</v>
      </c>
      <c r="I50" s="2">
        <f t="shared" si="4"/>
        <v>171.15601834714334</v>
      </c>
      <c r="J50" s="2">
        <f t="shared" si="4"/>
        <v>160.15724188156295</v>
      </c>
      <c r="K50" s="2">
        <f t="shared" si="4"/>
        <v>172.80263345275296</v>
      </c>
      <c r="L50" s="2">
        <f t="shared" si="4"/>
        <v>184.9922527416702</v>
      </c>
      <c r="M50" s="2">
        <f t="shared" si="4"/>
        <v>196.94873024499992</v>
      </c>
      <c r="N50" s="2">
        <f t="shared" si="4"/>
        <v>208.58742671160255</v>
      </c>
      <c r="O50" s="2">
        <f t="shared" si="4"/>
        <v>219.77667854380056</v>
      </c>
      <c r="P50" s="2">
        <f t="shared" si="4"/>
        <v>230.31436841451981</v>
      </c>
      <c r="Q50" s="2">
        <f t="shared" si="4"/>
        <v>239.89277692769593</v>
      </c>
      <c r="R50" s="2">
        <f t="shared" si="4"/>
        <v>248.04585595513515</v>
      </c>
      <c r="S50" s="2">
        <f t="shared" si="4"/>
        <v>254.07013459527241</v>
      </c>
      <c r="T50" s="2">
        <f t="shared" si="4"/>
        <v>256.90607416778187</v>
      </c>
      <c r="U50" s="2">
        <f t="shared" si="4"/>
        <v>254.9600968608901</v>
      </c>
      <c r="V50" s="2">
        <f t="shared" si="4"/>
        <v>245.83762495270986</v>
      </c>
      <c r="W50" s="2">
        <f t="shared" si="4"/>
        <v>225.94263598472818</v>
      </c>
      <c r="X50" s="2">
        <f t="shared" si="4"/>
        <v>198.56645131474892</v>
      </c>
      <c r="Y50" s="2">
        <f t="shared" si="4"/>
        <v>175.11019220607466</v>
      </c>
      <c r="Z50" s="2">
        <f t="shared" si="4"/>
        <v>155.22468217940622</v>
      </c>
      <c r="AA50" s="2">
        <f t="shared" si="4"/>
        <v>138.50739815857042</v>
      </c>
      <c r="AB50" s="2">
        <f t="shared" si="4"/>
        <v>124.59251511922247</v>
      </c>
      <c r="AC50" s="2">
        <f t="shared" si="4"/>
        <v>113.14839640001139</v>
      </c>
      <c r="AD50" s="2">
        <f t="shared" si="4"/>
        <v>103.87519102842424</v>
      </c>
      <c r="AE50" s="2">
        <f t="shared" si="4"/>
        <v>96.5025422898334</v>
      </c>
      <c r="AF50" s="2">
        <f t="shared" si="4"/>
        <v>90.787409899111481</v>
      </c>
      <c r="AG50" s="2">
        <f t="shared" si="4"/>
        <v>86.512006590439398</v>
      </c>
      <c r="AH50" s="2">
        <f t="shared" si="4"/>
        <v>83.366004258495707</v>
      </c>
      <c r="AI50" s="2">
        <f t="shared" si="4"/>
        <v>80.950926492892563</v>
      </c>
      <c r="AJ50" s="2">
        <f t="shared" si="4"/>
        <v>79.177302856226504</v>
      </c>
      <c r="AK50" s="2">
        <f t="shared" si="4"/>
        <v>77.979956666636724</v>
      </c>
      <c r="AL50" s="2">
        <f t="shared" si="4"/>
        <v>77.30463424324887</v>
      </c>
      <c r="AM50" s="2">
        <f t="shared" si="4"/>
        <v>77.106205698779377</v>
      </c>
      <c r="AN50" s="2">
        <f t="shared" si="4"/>
        <v>77.347146548025535</v>
      </c>
      <c r="AO50" t="s">
        <v>1</v>
      </c>
    </row>
    <row r="51" spans="1:41">
      <c r="A51" t="s">
        <v>4</v>
      </c>
      <c r="B51">
        <f>B40</f>
        <v>650</v>
      </c>
      <c r="C51" s="11">
        <f>B51+$C$41</f>
        <v>615</v>
      </c>
      <c r="D51" s="11">
        <f t="shared" ref="D51:J51" si="5">C51+$C$41</f>
        <v>580</v>
      </c>
      <c r="E51" s="11">
        <f t="shared" si="5"/>
        <v>545</v>
      </c>
      <c r="F51" s="11">
        <f t="shared" si="5"/>
        <v>510</v>
      </c>
      <c r="G51" s="11">
        <f t="shared" si="5"/>
        <v>475</v>
      </c>
      <c r="H51" s="11">
        <f t="shared" si="5"/>
        <v>440</v>
      </c>
      <c r="I51" s="11">
        <f t="shared" si="5"/>
        <v>405</v>
      </c>
      <c r="J51" s="11">
        <f t="shared" si="5"/>
        <v>370</v>
      </c>
      <c r="K51" s="11">
        <f>J51+$D$41</f>
        <v>369.33333333333331</v>
      </c>
      <c r="L51" s="11">
        <f t="shared" ref="L51:AN51" si="6">K51+$D$41</f>
        <v>368.66666666666663</v>
      </c>
      <c r="M51" s="11">
        <f t="shared" si="6"/>
        <v>367.99999999999994</v>
      </c>
      <c r="N51" s="11">
        <f t="shared" si="6"/>
        <v>367.33333333333326</v>
      </c>
      <c r="O51" s="11">
        <f t="shared" si="6"/>
        <v>366.66666666666657</v>
      </c>
      <c r="P51" s="11">
        <f t="shared" si="6"/>
        <v>365.99999999999989</v>
      </c>
      <c r="Q51" s="11">
        <f t="shared" si="6"/>
        <v>365.3333333333332</v>
      </c>
      <c r="R51" s="11">
        <f t="shared" si="6"/>
        <v>364.66666666666652</v>
      </c>
      <c r="S51" s="11">
        <f t="shared" si="6"/>
        <v>363.99999999999983</v>
      </c>
      <c r="T51" s="11">
        <f t="shared" si="6"/>
        <v>363.33333333333314</v>
      </c>
      <c r="U51" s="11">
        <f t="shared" si="6"/>
        <v>362.66666666666646</v>
      </c>
      <c r="V51" s="11">
        <f t="shared" si="6"/>
        <v>361.99999999999977</v>
      </c>
      <c r="W51" s="11">
        <f t="shared" si="6"/>
        <v>361.33333333333309</v>
      </c>
      <c r="X51" s="11">
        <f t="shared" si="6"/>
        <v>360.6666666666664</v>
      </c>
      <c r="Y51" s="11">
        <f t="shared" si="6"/>
        <v>359.99999999999972</v>
      </c>
      <c r="Z51" s="11">
        <f t="shared" si="6"/>
        <v>359.33333333333303</v>
      </c>
      <c r="AA51" s="11">
        <f t="shared" si="6"/>
        <v>358.66666666666634</v>
      </c>
      <c r="AB51" s="11">
        <f t="shared" si="6"/>
        <v>357.99999999999966</v>
      </c>
      <c r="AC51" s="11">
        <f t="shared" si="6"/>
        <v>357.33333333333297</v>
      </c>
      <c r="AD51" s="11">
        <f t="shared" si="6"/>
        <v>356.66666666666629</v>
      </c>
      <c r="AE51" s="11">
        <f t="shared" si="6"/>
        <v>355.9999999999996</v>
      </c>
      <c r="AF51" s="11">
        <f t="shared" si="6"/>
        <v>355.33333333333292</v>
      </c>
      <c r="AG51" s="11">
        <f t="shared" si="6"/>
        <v>354.66666666666623</v>
      </c>
      <c r="AH51" s="11">
        <f t="shared" si="6"/>
        <v>353.99999999999955</v>
      </c>
      <c r="AI51" s="11">
        <f t="shared" si="6"/>
        <v>353.33333333333286</v>
      </c>
      <c r="AJ51" s="11">
        <f t="shared" si="6"/>
        <v>352.66666666666617</v>
      </c>
      <c r="AK51" s="11">
        <f t="shared" si="6"/>
        <v>351.99999999999949</v>
      </c>
      <c r="AL51" s="11">
        <f t="shared" si="6"/>
        <v>351.3333333333328</v>
      </c>
      <c r="AM51" s="11">
        <f t="shared" si="6"/>
        <v>350.66666666666612</v>
      </c>
      <c r="AN51" s="11">
        <f t="shared" si="6"/>
        <v>349.99999999999943</v>
      </c>
      <c r="AO51" t="s">
        <v>5</v>
      </c>
    </row>
    <row r="52" spans="1:41">
      <c r="A52" t="s">
        <v>13</v>
      </c>
      <c r="B52" s="1">
        <f t="shared" ref="B52:AN52" si="7">(B53/B48)*1000</f>
        <v>466.45953757225436</v>
      </c>
      <c r="C52" s="1">
        <f t="shared" si="7"/>
        <v>423.41825128385733</v>
      </c>
      <c r="D52" s="1">
        <f t="shared" si="7"/>
        <v>382.28398687121285</v>
      </c>
      <c r="E52" s="1">
        <f t="shared" si="7"/>
        <v>343.08009770103678</v>
      </c>
      <c r="F52" s="1">
        <f t="shared" si="7"/>
        <v>305.83012571127773</v>
      </c>
      <c r="G52" s="1">
        <f t="shared" si="7"/>
        <v>270.5578026766018</v>
      </c>
      <c r="H52" s="1">
        <f t="shared" si="7"/>
        <v>237.28705148151258</v>
      </c>
      <c r="I52" s="1">
        <f t="shared" si="7"/>
        <v>206.04198740114992</v>
      </c>
      <c r="J52" s="1">
        <f t="shared" si="7"/>
        <v>176.84691938980944</v>
      </c>
      <c r="K52" s="1">
        <f t="shared" si="7"/>
        <v>186.6699454533576</v>
      </c>
      <c r="L52" s="1">
        <f t="shared" si="7"/>
        <v>195.50114076605971</v>
      </c>
      <c r="M52" s="1">
        <f t="shared" si="7"/>
        <v>203.61943632147856</v>
      </c>
      <c r="N52" s="1">
        <f t="shared" si="7"/>
        <v>210.97113412236837</v>
      </c>
      <c r="O52" s="1">
        <f t="shared" si="7"/>
        <v>217.46228738503817</v>
      </c>
      <c r="P52" s="1">
        <f t="shared" si="7"/>
        <v>222.94070917781832</v>
      </c>
      <c r="Q52" s="1">
        <f t="shared" si="7"/>
        <v>227.16952801379099</v>
      </c>
      <c r="R52" s="1">
        <f t="shared" si="7"/>
        <v>229.78834221772803</v>
      </c>
      <c r="S52" s="1">
        <f t="shared" si="7"/>
        <v>230.25617961632787</v>
      </c>
      <c r="T52" s="1">
        <f t="shared" si="7"/>
        <v>227.76776149884617</v>
      </c>
      <c r="U52" s="1">
        <f t="shared" si="7"/>
        <v>221.13059688847756</v>
      </c>
      <c r="V52" s="1">
        <f t="shared" si="7"/>
        <v>208.58460367421674</v>
      </c>
      <c r="W52" s="1">
        <f t="shared" si="7"/>
        <v>187.53739950357959</v>
      </c>
      <c r="X52" s="1">
        <f t="shared" si="7"/>
        <v>161.23150047113981</v>
      </c>
      <c r="Y52" s="1">
        <f t="shared" si="7"/>
        <v>139.09396432150521</v>
      </c>
      <c r="Z52" s="1">
        <f t="shared" si="7"/>
        <v>120.61712970853826</v>
      </c>
      <c r="AA52" s="1">
        <f t="shared" si="7"/>
        <v>105.28609935667269</v>
      </c>
      <c r="AB52" s="1">
        <f t="shared" si="7"/>
        <v>92.648495731185562</v>
      </c>
      <c r="AC52" s="1">
        <f t="shared" si="7"/>
        <v>82.307928401762567</v>
      </c>
      <c r="AD52" s="1">
        <f t="shared" si="7"/>
        <v>73.918039549363854</v>
      </c>
      <c r="AE52" s="1">
        <f t="shared" si="7"/>
        <v>67.17708870489372</v>
      </c>
      <c r="AF52" s="1">
        <f t="shared" si="7"/>
        <v>61.823038556180585</v>
      </c>
      <c r="AG52" s="1">
        <f t="shared" si="7"/>
        <v>57.629104791074177</v>
      </c>
      <c r="AH52" s="1">
        <f t="shared" si="7"/>
        <v>54.324246024806634</v>
      </c>
      <c r="AI52" s="1">
        <f t="shared" si="7"/>
        <v>51.60172711518571</v>
      </c>
      <c r="AJ52" s="1">
        <f t="shared" si="7"/>
        <v>49.37183449827576</v>
      </c>
      <c r="AK52" s="1">
        <f t="shared" si="7"/>
        <v>47.565946746283899</v>
      </c>
      <c r="AL52" s="1">
        <f t="shared" si="7"/>
        <v>46.126629600603067</v>
      </c>
      <c r="AM52" s="1">
        <f t="shared" si="7"/>
        <v>45.005645886810882</v>
      </c>
      <c r="AN52" s="1">
        <f t="shared" si="7"/>
        <v>44.16231858370125</v>
      </c>
      <c r="AO52" t="s">
        <v>5</v>
      </c>
    </row>
    <row r="53" spans="1:41">
      <c r="A53" t="s">
        <v>6</v>
      </c>
      <c r="B53" s="1">
        <f t="shared" ref="B53:AN53" si="8">B51*B50/1000</f>
        <v>161.39500000000001</v>
      </c>
      <c r="C53" s="1">
        <f t="shared" si="8"/>
        <v>145.91670408443778</v>
      </c>
      <c r="D53" s="1">
        <f t="shared" si="8"/>
        <v>131.21421370593143</v>
      </c>
      <c r="E53" s="1">
        <f t="shared" si="8"/>
        <v>117.28693551600094</v>
      </c>
      <c r="F53" s="1">
        <f t="shared" si="8"/>
        <v>104.13427931150007</v>
      </c>
      <c r="G53" s="1">
        <f t="shared" si="8"/>
        <v>91.755658018947244</v>
      </c>
      <c r="H53" s="1">
        <f t="shared" si="8"/>
        <v>80.150487678931498</v>
      </c>
      <c r="I53" s="1">
        <f t="shared" si="8"/>
        <v>69.318187430593056</v>
      </c>
      <c r="J53" s="1">
        <f t="shared" si="8"/>
        <v>59.258179496178293</v>
      </c>
      <c r="K53" s="1">
        <f t="shared" si="8"/>
        <v>63.821772621883419</v>
      </c>
      <c r="L53" s="1">
        <f t="shared" si="8"/>
        <v>68.200477177429065</v>
      </c>
      <c r="M53" s="1">
        <f t="shared" si="8"/>
        <v>72.477132730159965</v>
      </c>
      <c r="N53" s="1">
        <f t="shared" si="8"/>
        <v>76.621114745395317</v>
      </c>
      <c r="O53" s="1">
        <f t="shared" si="8"/>
        <v>80.584782132726843</v>
      </c>
      <c r="P53" s="1">
        <f t="shared" si="8"/>
        <v>84.29505883971423</v>
      </c>
      <c r="Q53" s="1">
        <f t="shared" si="8"/>
        <v>87.640827837584894</v>
      </c>
      <c r="R53" s="1">
        <f t="shared" si="8"/>
        <v>90.454055471639251</v>
      </c>
      <c r="S53" s="1">
        <f t="shared" si="8"/>
        <v>92.481528992679117</v>
      </c>
      <c r="T53" s="1">
        <f t="shared" si="8"/>
        <v>93.342540280960691</v>
      </c>
      <c r="U53" s="1">
        <f t="shared" si="8"/>
        <v>92.465528461549425</v>
      </c>
      <c r="V53" s="1">
        <f t="shared" si="8"/>
        <v>88.993220232880901</v>
      </c>
      <c r="W53" s="1">
        <f t="shared" si="8"/>
        <v>81.64060580248173</v>
      </c>
      <c r="X53" s="1">
        <f t="shared" si="8"/>
        <v>71.616300107519393</v>
      </c>
      <c r="Y53" s="1">
        <f t="shared" si="8"/>
        <v>63.039669194186828</v>
      </c>
      <c r="Z53" s="1">
        <f t="shared" si="8"/>
        <v>55.777402463133249</v>
      </c>
      <c r="AA53" s="1">
        <f t="shared" si="8"/>
        <v>49.677986806207215</v>
      </c>
      <c r="AB53" s="1">
        <f t="shared" si="8"/>
        <v>44.604120412681603</v>
      </c>
      <c r="AC53" s="1">
        <f t="shared" si="8"/>
        <v>40.431693646937362</v>
      </c>
      <c r="AD53" s="1">
        <f t="shared" si="8"/>
        <v>37.048818133471272</v>
      </c>
      <c r="AE53" s="1">
        <f t="shared" si="8"/>
        <v>34.354905055180652</v>
      </c>
      <c r="AF53" s="1">
        <f t="shared" si="8"/>
        <v>32.259792984150906</v>
      </c>
      <c r="AG53" s="1">
        <f t="shared" si="8"/>
        <v>30.682925004075802</v>
      </c>
      <c r="AH53" s="1">
        <f t="shared" si="8"/>
        <v>29.511565507507441</v>
      </c>
      <c r="AI53" s="1">
        <f t="shared" si="8"/>
        <v>28.602660694155333</v>
      </c>
      <c r="AJ53" s="1">
        <f t="shared" si="8"/>
        <v>27.923195473962508</v>
      </c>
      <c r="AK53" s="1">
        <f t="shared" si="8"/>
        <v>27.448944746656089</v>
      </c>
      <c r="AL53" s="1">
        <f t="shared" si="8"/>
        <v>27.159694830794727</v>
      </c>
      <c r="AM53" s="1">
        <f t="shared" si="8"/>
        <v>27.038576131705259</v>
      </c>
      <c r="AN53" s="1">
        <f t="shared" si="8"/>
        <v>27.071501291808893</v>
      </c>
      <c r="AO53" t="s">
        <v>14</v>
      </c>
    </row>
    <row r="54" spans="1:41">
      <c r="A54" t="s">
        <v>55</v>
      </c>
      <c r="C54" s="1">
        <f>B74*(1/$B$13)</f>
        <v>3.2566666666666668</v>
      </c>
      <c r="D54" s="1">
        <f t="shared" ref="D54:AN54" si="9">C74*(1/$B$13)</f>
        <v>3.5784355509789814</v>
      </c>
      <c r="E54" s="1">
        <f t="shared" si="9"/>
        <v>3.9002044352912959</v>
      </c>
      <c r="F54" s="1">
        <f t="shared" si="9"/>
        <v>4.2219733196036104</v>
      </c>
      <c r="G54" s="1">
        <f t="shared" si="9"/>
        <v>4.5437422039159259</v>
      </c>
      <c r="H54" s="1">
        <f t="shared" si="9"/>
        <v>4.8655110882282413</v>
      </c>
      <c r="I54" s="1">
        <f t="shared" si="9"/>
        <v>5.1872799725405558</v>
      </c>
      <c r="J54" s="1">
        <f t="shared" si="9"/>
        <v>5.5090488568528713</v>
      </c>
      <c r="K54" s="1">
        <f t="shared" si="9"/>
        <v>5.8308177411651867</v>
      </c>
      <c r="L54" s="1">
        <f t="shared" si="9"/>
        <v>5.6364571497930136</v>
      </c>
      <c r="M54" s="1">
        <f t="shared" si="9"/>
        <v>5.4619085781332464</v>
      </c>
      <c r="N54" s="1">
        <f t="shared" si="9"/>
        <v>5.2998449588621384</v>
      </c>
      <c r="O54" s="1">
        <f t="shared" si="9"/>
        <v>5.1531834602334001</v>
      </c>
      <c r="P54" s="1">
        <f t="shared" si="9"/>
        <v>5.0264106782256199</v>
      </c>
      <c r="Q54" s="1">
        <f t="shared" si="9"/>
        <v>4.9263636556180996</v>
      </c>
      <c r="R54" s="1">
        <f t="shared" si="9"/>
        <v>4.8634015337641623</v>
      </c>
      <c r="S54" s="1">
        <f t="shared" si="9"/>
        <v>4.8531631493053569</v>
      </c>
      <c r="T54" s="1">
        <f t="shared" si="9"/>
        <v>4.9192035443285116</v>
      </c>
      <c r="U54" s="1">
        <f t="shared" si="9"/>
        <v>5.0969488428508942</v>
      </c>
      <c r="V54" s="1">
        <f t="shared" si="9"/>
        <v>5.4396286730891985</v>
      </c>
      <c r="W54" s="1">
        <f t="shared" si="9"/>
        <v>6.0271749048195584</v>
      </c>
      <c r="X54" s="1">
        <f t="shared" si="9"/>
        <v>6.9795698559089061</v>
      </c>
      <c r="Y54" s="1">
        <f t="shared" si="9"/>
        <v>8.213584194045275</v>
      </c>
      <c r="Z54" s="1">
        <f t="shared" si="9"/>
        <v>9.4064647209104333</v>
      </c>
      <c r="AA54" s="1">
        <f t="shared" si="9"/>
        <v>10.559582563546751</v>
      </c>
      <c r="AB54" s="1">
        <f t="shared" si="9"/>
        <v>11.674263144761859</v>
      </c>
      <c r="AC54" s="1">
        <f t="shared" si="9"/>
        <v>12.75178770660313</v>
      </c>
      <c r="AD54" s="1">
        <f t="shared" si="9"/>
        <v>13.793394783049692</v>
      </c>
      <c r="AE54" s="1">
        <f t="shared" si="9"/>
        <v>14.800281623614703</v>
      </c>
      <c r="AF54" s="1">
        <f t="shared" si="9"/>
        <v>15.773605569494213</v>
      </c>
      <c r="AG54" s="1">
        <f t="shared" si="9"/>
        <v>16.714485383844405</v>
      </c>
      <c r="AH54" s="1">
        <f t="shared" si="9"/>
        <v>17.624002537716258</v>
      </c>
      <c r="AI54" s="1">
        <f t="shared" si="9"/>
        <v>18.503202453125716</v>
      </c>
      <c r="AJ54" s="1">
        <f t="shared" si="9"/>
        <v>19.353095704688194</v>
      </c>
      <c r="AK54" s="1">
        <f t="shared" si="9"/>
        <v>20.174659181198589</v>
      </c>
      <c r="AL54" s="1">
        <f t="shared" si="9"/>
        <v>20.968837208491969</v>
      </c>
      <c r="AM54" s="1">
        <f t="shared" si="9"/>
        <v>21.736542634875569</v>
      </c>
      <c r="AN54" s="1">
        <f t="shared" si="9"/>
        <v>22.478657880379718</v>
      </c>
      <c r="AO54" t="s">
        <v>7</v>
      </c>
    </row>
    <row r="55" spans="1:41">
      <c r="A55" t="s">
        <v>56</v>
      </c>
      <c r="B55" s="2">
        <f>C55</f>
        <v>12.909733196036107</v>
      </c>
      <c r="C55" s="2">
        <f>C56+C54</f>
        <v>12.909733196036107</v>
      </c>
      <c r="D55" s="2">
        <f t="shared" ref="D55:J55" si="10">D56+D54</f>
        <v>13.23150208034842</v>
      </c>
      <c r="E55" s="2">
        <f t="shared" si="10"/>
        <v>13.553270964660737</v>
      </c>
      <c r="F55" s="2">
        <f t="shared" si="10"/>
        <v>13.875039848973064</v>
      </c>
      <c r="G55" s="2">
        <f t="shared" si="10"/>
        <v>14.19680873328538</v>
      </c>
      <c r="H55" s="2">
        <f t="shared" si="10"/>
        <v>14.518577617597696</v>
      </c>
      <c r="I55" s="2">
        <f t="shared" si="10"/>
        <v>14.840346501910009</v>
      </c>
      <c r="J55" s="2">
        <f t="shared" si="10"/>
        <v>15.162115386222325</v>
      </c>
      <c r="K55" s="2">
        <f>IF(K47&gt;$B$8,MIN(MAX(J55*(1+$B$11),$B$10),MIN($B$9,K64-(J74-K54))),MAX(J55*(1-$B$12),0))</f>
        <v>0</v>
      </c>
      <c r="L55" s="2">
        <f t="shared" ref="L55:AN55" si="11">IF(L47&gt;$B$8,MIN(MAX(K55*(1+$B$11),$B$10),MIN($B$9,L64-(K74-L54))),MAX(K55*(1-$B$12),0))</f>
        <v>0.4</v>
      </c>
      <c r="M55" s="2">
        <f t="shared" si="11"/>
        <v>0.60000000000000009</v>
      </c>
      <c r="N55" s="2">
        <f t="shared" si="11"/>
        <v>0.90000000000000013</v>
      </c>
      <c r="O55" s="2">
        <f t="shared" si="11"/>
        <v>1.35</v>
      </c>
      <c r="P55" s="2">
        <f t="shared" si="11"/>
        <v>2.0250000000000004</v>
      </c>
      <c r="Q55" s="2">
        <f t="shared" si="11"/>
        <v>3.0375000000000005</v>
      </c>
      <c r="R55" s="2">
        <f t="shared" si="11"/>
        <v>4.5562500000000004</v>
      </c>
      <c r="S55" s="2">
        <f t="shared" si="11"/>
        <v>6.8343750000000005</v>
      </c>
      <c r="T55" s="2">
        <f t="shared" si="11"/>
        <v>10.2515625</v>
      </c>
      <c r="U55" s="2">
        <f t="shared" si="11"/>
        <v>15.377343750000001</v>
      </c>
      <c r="V55" s="2">
        <f t="shared" si="11"/>
        <v>23.066015625000002</v>
      </c>
      <c r="W55" s="2">
        <f t="shared" si="11"/>
        <v>34.599023437500001</v>
      </c>
      <c r="X55" s="2">
        <f t="shared" si="11"/>
        <v>44</v>
      </c>
      <c r="Y55" s="2">
        <f t="shared" si="11"/>
        <v>44</v>
      </c>
      <c r="Z55" s="2">
        <f t="shared" si="11"/>
        <v>44</v>
      </c>
      <c r="AA55" s="2">
        <f t="shared" si="11"/>
        <v>44</v>
      </c>
      <c r="AB55" s="2">
        <f t="shared" si="11"/>
        <v>44</v>
      </c>
      <c r="AC55" s="2">
        <f t="shared" si="11"/>
        <v>44</v>
      </c>
      <c r="AD55" s="2">
        <f t="shared" si="11"/>
        <v>44</v>
      </c>
      <c r="AE55" s="2">
        <f t="shared" si="11"/>
        <v>44</v>
      </c>
      <c r="AF55" s="2">
        <f t="shared" si="11"/>
        <v>44</v>
      </c>
      <c r="AG55" s="2">
        <f t="shared" si="11"/>
        <v>44</v>
      </c>
      <c r="AH55" s="2">
        <f t="shared" si="11"/>
        <v>44</v>
      </c>
      <c r="AI55" s="2">
        <f t="shared" si="11"/>
        <v>44</v>
      </c>
      <c r="AJ55" s="2">
        <f t="shared" si="11"/>
        <v>44</v>
      </c>
      <c r="AK55" s="2">
        <f t="shared" si="11"/>
        <v>44</v>
      </c>
      <c r="AL55" s="2">
        <f t="shared" si="11"/>
        <v>44</v>
      </c>
      <c r="AM55" s="2">
        <f t="shared" si="11"/>
        <v>44</v>
      </c>
      <c r="AN55" s="2">
        <f t="shared" si="11"/>
        <v>44</v>
      </c>
      <c r="AO55" t="s">
        <v>7</v>
      </c>
    </row>
    <row r="56" spans="1:41">
      <c r="A56" t="s">
        <v>57</v>
      </c>
      <c r="C56" s="2">
        <f>C74-B74</f>
        <v>9.6530665293694398</v>
      </c>
      <c r="D56" s="2">
        <f t="shared" ref="D56:J56" si="12">D49-C49</f>
        <v>9.6530665293694398</v>
      </c>
      <c r="E56" s="2">
        <f t="shared" si="12"/>
        <v>9.6530665293694398</v>
      </c>
      <c r="F56" s="2">
        <f t="shared" si="12"/>
        <v>9.653066529369454</v>
      </c>
      <c r="G56" s="2">
        <f t="shared" si="12"/>
        <v>9.653066529369454</v>
      </c>
      <c r="H56" s="2">
        <f t="shared" si="12"/>
        <v>9.653066529369454</v>
      </c>
      <c r="I56" s="2">
        <f t="shared" si="12"/>
        <v>9.653066529369454</v>
      </c>
      <c r="J56" s="2">
        <f t="shared" si="12"/>
        <v>9.653066529369454</v>
      </c>
      <c r="K56" s="2">
        <f>K55-K54</f>
        <v>-5.8308177411651867</v>
      </c>
      <c r="L56" s="2">
        <f t="shared" ref="L56:AN56" si="13">L55-L54</f>
        <v>-5.2364571497930132</v>
      </c>
      <c r="M56" s="2">
        <f t="shared" si="13"/>
        <v>-4.8619085781332458</v>
      </c>
      <c r="N56" s="2">
        <f t="shared" si="13"/>
        <v>-4.399844958862138</v>
      </c>
      <c r="O56" s="2">
        <f t="shared" si="13"/>
        <v>-3.8031834602334</v>
      </c>
      <c r="P56" s="2">
        <f t="shared" si="13"/>
        <v>-3.0014106782256196</v>
      </c>
      <c r="Q56" s="2">
        <f t="shared" si="13"/>
        <v>-1.8888636556180991</v>
      </c>
      <c r="R56" s="2">
        <f t="shared" si="13"/>
        <v>-0.30715153376416193</v>
      </c>
      <c r="S56" s="2">
        <f t="shared" si="13"/>
        <v>1.9812118506946437</v>
      </c>
      <c r="T56" s="2">
        <f t="shared" si="13"/>
        <v>5.3323589556714888</v>
      </c>
      <c r="U56" s="2">
        <f t="shared" si="13"/>
        <v>10.280394907149107</v>
      </c>
      <c r="V56" s="2">
        <f t="shared" si="13"/>
        <v>17.626386951910803</v>
      </c>
      <c r="W56" s="2">
        <f t="shared" si="13"/>
        <v>28.571848532680441</v>
      </c>
      <c r="X56" s="2">
        <f t="shared" si="13"/>
        <v>37.020430144091094</v>
      </c>
      <c r="Y56" s="2">
        <f t="shared" si="13"/>
        <v>35.786415805954725</v>
      </c>
      <c r="Z56" s="2">
        <f t="shared" si="13"/>
        <v>34.593535279089565</v>
      </c>
      <c r="AA56" s="2">
        <f t="shared" si="13"/>
        <v>33.440417436453245</v>
      </c>
      <c r="AB56" s="2">
        <f t="shared" si="13"/>
        <v>32.325736855238141</v>
      </c>
      <c r="AC56" s="2">
        <f t="shared" si="13"/>
        <v>31.248212293396868</v>
      </c>
      <c r="AD56" s="2">
        <f t="shared" si="13"/>
        <v>30.206605216950308</v>
      </c>
      <c r="AE56" s="2">
        <f t="shared" si="13"/>
        <v>29.199718376385299</v>
      </c>
      <c r="AF56" s="2">
        <f t="shared" si="13"/>
        <v>28.226394430505785</v>
      </c>
      <c r="AG56" s="2">
        <f t="shared" si="13"/>
        <v>27.285514616155595</v>
      </c>
      <c r="AH56" s="2">
        <f t="shared" si="13"/>
        <v>26.375997462283742</v>
      </c>
      <c r="AI56" s="2">
        <f t="shared" si="13"/>
        <v>25.496797546874284</v>
      </c>
      <c r="AJ56" s="2">
        <f t="shared" si="13"/>
        <v>24.646904295311806</v>
      </c>
      <c r="AK56" s="2">
        <f t="shared" si="13"/>
        <v>23.825340818801411</v>
      </c>
      <c r="AL56" s="2">
        <f t="shared" si="13"/>
        <v>23.031162791508031</v>
      </c>
      <c r="AM56" s="2">
        <f t="shared" si="13"/>
        <v>22.263457365124431</v>
      </c>
      <c r="AN56" s="2">
        <f t="shared" si="13"/>
        <v>21.521342119620282</v>
      </c>
      <c r="AO56" t="s">
        <v>7</v>
      </c>
    </row>
    <row r="59" spans="1:41">
      <c r="A59" t="s">
        <v>58</v>
      </c>
      <c r="B59" s="16">
        <f t="shared" ref="B59:AN59" si="14">IF(B47&lt;$B$3,$B$44,A59*(1+$D$44))</f>
        <v>0.5</v>
      </c>
      <c r="C59" s="16">
        <f t="shared" si="14"/>
        <v>0.5</v>
      </c>
      <c r="D59" s="16">
        <f t="shared" si="14"/>
        <v>0.5</v>
      </c>
      <c r="E59" s="16">
        <f t="shared" si="14"/>
        <v>0.5</v>
      </c>
      <c r="F59" s="16">
        <f t="shared" si="14"/>
        <v>0.5</v>
      </c>
      <c r="G59" s="16">
        <f t="shared" si="14"/>
        <v>0.5</v>
      </c>
      <c r="H59" s="16">
        <f t="shared" si="14"/>
        <v>0.5</v>
      </c>
      <c r="I59" s="16">
        <f t="shared" si="14"/>
        <v>0.5</v>
      </c>
      <c r="J59" s="16">
        <f t="shared" si="14"/>
        <v>0.5</v>
      </c>
      <c r="K59" s="16">
        <f t="shared" si="14"/>
        <v>0.5</v>
      </c>
      <c r="L59" s="16">
        <f t="shared" si="14"/>
        <v>0.5</v>
      </c>
      <c r="M59" s="16">
        <f t="shared" si="14"/>
        <v>0.5</v>
      </c>
      <c r="N59" s="16">
        <f t="shared" si="14"/>
        <v>0.5</v>
      </c>
      <c r="O59" s="16">
        <f t="shared" si="14"/>
        <v>0.5</v>
      </c>
      <c r="P59" s="16">
        <f t="shared" si="14"/>
        <v>0.5</v>
      </c>
      <c r="Q59" s="16">
        <f t="shared" si="14"/>
        <v>0.5</v>
      </c>
      <c r="R59" s="16">
        <f t="shared" si="14"/>
        <v>0.5</v>
      </c>
      <c r="S59" s="16">
        <f t="shared" si="14"/>
        <v>0.5</v>
      </c>
      <c r="T59" s="16">
        <f t="shared" si="14"/>
        <v>0.5</v>
      </c>
      <c r="U59" s="16">
        <f t="shared" si="14"/>
        <v>0.5</v>
      </c>
      <c r="V59" s="16">
        <f t="shared" si="14"/>
        <v>0.5</v>
      </c>
      <c r="W59" s="16">
        <f t="shared" si="14"/>
        <v>0.5</v>
      </c>
      <c r="X59" s="16">
        <f t="shared" si="14"/>
        <v>0.5</v>
      </c>
      <c r="Y59" s="16">
        <f t="shared" si="14"/>
        <v>0.5</v>
      </c>
      <c r="Z59" s="16">
        <f t="shared" si="14"/>
        <v>0.5</v>
      </c>
      <c r="AA59" s="16">
        <f t="shared" si="14"/>
        <v>0.5</v>
      </c>
      <c r="AB59" s="16">
        <f t="shared" si="14"/>
        <v>0.5</v>
      </c>
      <c r="AC59" s="16">
        <f t="shared" si="14"/>
        <v>0.5</v>
      </c>
      <c r="AD59" s="16">
        <f t="shared" si="14"/>
        <v>0.5</v>
      </c>
      <c r="AE59" s="16">
        <f t="shared" si="14"/>
        <v>0.5</v>
      </c>
      <c r="AF59" s="16">
        <f t="shared" si="14"/>
        <v>0.5</v>
      </c>
      <c r="AG59" s="16">
        <f t="shared" si="14"/>
        <v>0.5</v>
      </c>
      <c r="AH59" s="16">
        <f t="shared" si="14"/>
        <v>0.5</v>
      </c>
      <c r="AI59" s="16">
        <f t="shared" si="14"/>
        <v>0.5</v>
      </c>
      <c r="AJ59" s="16">
        <f t="shared" si="14"/>
        <v>0.5</v>
      </c>
      <c r="AK59" s="16">
        <f t="shared" si="14"/>
        <v>0.5</v>
      </c>
      <c r="AL59" s="16">
        <f t="shared" si="14"/>
        <v>0.5</v>
      </c>
      <c r="AM59" s="16">
        <f t="shared" si="14"/>
        <v>0.5</v>
      </c>
      <c r="AN59" s="16">
        <f t="shared" si="14"/>
        <v>0.5</v>
      </c>
    </row>
    <row r="60" spans="1:41">
      <c r="A60" t="s">
        <v>59</v>
      </c>
      <c r="B60" s="16">
        <f t="shared" ref="B60:AN60" si="15">IF(B47&lt;$B$3,$B$45,A60*(1+$D$45))</f>
        <v>1.5</v>
      </c>
      <c r="C60" s="16">
        <f t="shared" si="15"/>
        <v>1.5</v>
      </c>
      <c r="D60" s="16">
        <f t="shared" si="15"/>
        <v>1.5</v>
      </c>
      <c r="E60" s="16">
        <f t="shared" si="15"/>
        <v>1.5</v>
      </c>
      <c r="F60" s="16">
        <f t="shared" si="15"/>
        <v>1.5</v>
      </c>
      <c r="G60" s="16">
        <f t="shared" si="15"/>
        <v>1.5</v>
      </c>
      <c r="H60" s="16">
        <f t="shared" si="15"/>
        <v>1.5</v>
      </c>
      <c r="I60" s="16">
        <f t="shared" si="15"/>
        <v>1.5</v>
      </c>
      <c r="J60" s="16">
        <f t="shared" si="15"/>
        <v>1.5144532920834173</v>
      </c>
      <c r="K60" s="16">
        <f t="shared" si="15"/>
        <v>1.5290458492682002</v>
      </c>
      <c r="L60" s="16">
        <f t="shared" si="15"/>
        <v>1.5437790134471403</v>
      </c>
      <c r="M60" s="16">
        <f t="shared" si="15"/>
        <v>1.5586541394428746</v>
      </c>
      <c r="N60" s="16">
        <f t="shared" si="15"/>
        <v>1.5736725951324715</v>
      </c>
      <c r="O60" s="16">
        <f t="shared" si="15"/>
        <v>1.5888357615732174</v>
      </c>
      <c r="P60" s="16">
        <f t="shared" si="15"/>
        <v>1.604145033129615</v>
      </c>
      <c r="Q60" s="16">
        <f t="shared" si="15"/>
        <v>1.6196018176016052</v>
      </c>
      <c r="R60" s="16">
        <f t="shared" si="15"/>
        <v>1.6352075363540248</v>
      </c>
      <c r="S60" s="16">
        <f t="shared" si="15"/>
        <v>1.6509636244473114</v>
      </c>
      <c r="T60" s="16">
        <f t="shared" si="15"/>
        <v>1.6668715307694675</v>
      </c>
      <c r="U60" s="16">
        <f t="shared" si="15"/>
        <v>1.6829327181692968</v>
      </c>
      <c r="V60" s="16">
        <f t="shared" si="15"/>
        <v>1.6991486635909236</v>
      </c>
      <c r="W60" s="16">
        <f t="shared" si="15"/>
        <v>1.7155208582096089</v>
      </c>
      <c r="X60" s="16">
        <f t="shared" si="15"/>
        <v>1.7320508075688743</v>
      </c>
      <c r="Y60" s="16">
        <f t="shared" si="15"/>
        <v>1.7487400317189488</v>
      </c>
      <c r="Z60" s="16">
        <f t="shared" si="15"/>
        <v>1.7655900653565477</v>
      </c>
      <c r="AA60" s="16">
        <f t="shared" si="15"/>
        <v>1.7826024579659998</v>
      </c>
      <c r="AB60" s="16">
        <f t="shared" si="15"/>
        <v>1.7997787739617332</v>
      </c>
      <c r="AC60" s="16">
        <f t="shared" si="15"/>
        <v>1.8171205928321357</v>
      </c>
      <c r="AD60" s="16">
        <f t="shared" si="15"/>
        <v>1.8346295092847991</v>
      </c>
      <c r="AE60" s="16">
        <f t="shared" si="15"/>
        <v>1.8523071333931656</v>
      </c>
      <c r="AF60" s="16">
        <f t="shared" si="15"/>
        <v>1.8701550907445847</v>
      </c>
      <c r="AG60" s="16">
        <f t="shared" si="15"/>
        <v>1.8881750225897989</v>
      </c>
      <c r="AH60" s="16">
        <f t="shared" si="15"/>
        <v>1.9063685859938677</v>
      </c>
      <c r="AI60" s="16">
        <f t="shared" si="15"/>
        <v>1.924737453988548</v>
      </c>
      <c r="AJ60" s="16">
        <f t="shared" si="15"/>
        <v>1.9432833157261409</v>
      </c>
      <c r="AK60" s="16">
        <f t="shared" si="15"/>
        <v>1.9620078766348219</v>
      </c>
      <c r="AL60" s="16">
        <f t="shared" si="15"/>
        <v>1.9809128585754676</v>
      </c>
      <c r="AM60" s="16">
        <f t="shared" si="15"/>
        <v>1.9999999999999931</v>
      </c>
      <c r="AN60" s="16">
        <f t="shared" si="15"/>
        <v>2.0192710561112159</v>
      </c>
    </row>
    <row r="62" spans="1:41">
      <c r="A62" t="s">
        <v>60</v>
      </c>
      <c r="B62">
        <f>B48</f>
        <v>346</v>
      </c>
      <c r="C62" s="1">
        <f>C48</f>
        <v>344.61599999999999</v>
      </c>
      <c r="D62" s="1">
        <f t="shared" ref="D62:J62" si="16">D48</f>
        <v>343.23753599999998</v>
      </c>
      <c r="E62" s="1">
        <f t="shared" si="16"/>
        <v>341.86458585599996</v>
      </c>
      <c r="F62" s="1">
        <f t="shared" si="16"/>
        <v>340.49712751257596</v>
      </c>
      <c r="G62" s="1">
        <f t="shared" si="16"/>
        <v>339.13513900252565</v>
      </c>
      <c r="H62" s="1">
        <f t="shared" si="16"/>
        <v>337.77859844651556</v>
      </c>
      <c r="I62" s="1">
        <f t="shared" si="16"/>
        <v>336.42748405272948</v>
      </c>
      <c r="J62" s="1">
        <f t="shared" si="16"/>
        <v>335.08177411651855</v>
      </c>
      <c r="K62" s="1">
        <f t="shared" ref="K62:AN62" si="17">K48</f>
        <v>341.89634794654336</v>
      </c>
      <c r="L62" s="1">
        <f t="shared" si="17"/>
        <v>348.84951008566759</v>
      </c>
      <c r="M62" s="1">
        <f t="shared" si="17"/>
        <v>355.94407901086407</v>
      </c>
      <c r="N62" s="1">
        <f t="shared" si="17"/>
        <v>363.18293051860456</v>
      </c>
      <c r="O62" s="1">
        <f t="shared" si="17"/>
        <v>370.56899889056916</v>
      </c>
      <c r="P62" s="1">
        <f t="shared" si="17"/>
        <v>378.10527808306279</v>
      </c>
      <c r="Q62" s="1">
        <f t="shared" si="17"/>
        <v>385.7948229406208</v>
      </c>
      <c r="R62" s="1">
        <f t="shared" si="17"/>
        <v>393.64075043429585</v>
      </c>
      <c r="S62" s="1">
        <f t="shared" si="17"/>
        <v>401.64624092512776</v>
      </c>
      <c r="T62" s="1">
        <f t="shared" si="17"/>
        <v>409.81453945330867</v>
      </c>
      <c r="U62" s="1">
        <f t="shared" si="17"/>
        <v>418.14895705356605</v>
      </c>
      <c r="V62" s="1">
        <f t="shared" si="17"/>
        <v>426.65287209729661</v>
      </c>
      <c r="W62" s="1">
        <f t="shared" si="17"/>
        <v>435.32973166199537</v>
      </c>
      <c r="X62" s="1">
        <f t="shared" si="17"/>
        <v>444.18305292853483</v>
      </c>
      <c r="Y62" s="1">
        <f t="shared" si="17"/>
        <v>453.21642460686058</v>
      </c>
      <c r="Z62" s="1">
        <f t="shared" si="17"/>
        <v>462.43350839068154</v>
      </c>
      <c r="AA62" s="1">
        <f t="shared" si="17"/>
        <v>471.83804044174406</v>
      </c>
      <c r="AB62" s="1">
        <f t="shared" si="17"/>
        <v>481.43383290429199</v>
      </c>
      <c r="AC62" s="1">
        <f t="shared" si="17"/>
        <v>491.22477545032643</v>
      </c>
      <c r="AD62" s="1">
        <f t="shared" si="17"/>
        <v>501.21483685629107</v>
      </c>
      <c r="AE62" s="1">
        <f t="shared" si="17"/>
        <v>511.4080666118233</v>
      </c>
      <c r="AF62" s="1">
        <f t="shared" si="17"/>
        <v>521.80859656122198</v>
      </c>
      <c r="AG62" s="1">
        <f t="shared" si="17"/>
        <v>532.42064257829827</v>
      </c>
      <c r="AH62" s="1">
        <f t="shared" si="17"/>
        <v>543.2485062752877</v>
      </c>
      <c r="AI62" s="1">
        <f t="shared" si="17"/>
        <v>554.29657674651639</v>
      </c>
      <c r="AJ62" s="1">
        <f t="shared" si="17"/>
        <v>565.56933234752876</v>
      </c>
      <c r="AK62" s="1">
        <f t="shared" si="17"/>
        <v>577.07134251039679</v>
      </c>
      <c r="AL62" s="1">
        <f t="shared" si="17"/>
        <v>588.80726959594801</v>
      </c>
      <c r="AM62" s="1">
        <f t="shared" si="17"/>
        <v>600.78187078366182</v>
      </c>
      <c r="AN62" s="1">
        <f t="shared" si="17"/>
        <v>613.00000000000057</v>
      </c>
    </row>
    <row r="63" spans="1:41">
      <c r="A63" t="s">
        <v>61</v>
      </c>
      <c r="B63">
        <f>B62*B59</f>
        <v>173</v>
      </c>
      <c r="C63" s="1">
        <f>C62*C59</f>
        <v>172.30799999999999</v>
      </c>
      <c r="D63" s="1">
        <f t="shared" ref="D63:K63" si="18">D62*D59</f>
        <v>171.61876799999999</v>
      </c>
      <c r="E63" s="1">
        <f t="shared" si="18"/>
        <v>170.93229292799998</v>
      </c>
      <c r="F63" s="1">
        <f t="shared" si="18"/>
        <v>170.24856375628798</v>
      </c>
      <c r="G63" s="1">
        <f t="shared" si="18"/>
        <v>169.56756950126282</v>
      </c>
      <c r="H63" s="1">
        <f t="shared" si="18"/>
        <v>168.88929922325778</v>
      </c>
      <c r="I63" s="1">
        <f t="shared" si="18"/>
        <v>168.21374202636474</v>
      </c>
      <c r="J63" s="1">
        <f t="shared" si="18"/>
        <v>167.54088705825927</v>
      </c>
      <c r="K63" s="1">
        <f t="shared" si="18"/>
        <v>170.94817397327168</v>
      </c>
      <c r="L63" s="1">
        <f t="shared" ref="L63" si="19">L62*L59</f>
        <v>174.42475504283379</v>
      </c>
      <c r="M63" s="1">
        <f t="shared" ref="M63" si="20">M62*M59</f>
        <v>177.97203950543204</v>
      </c>
      <c r="N63" s="1">
        <f t="shared" ref="N63" si="21">N62*N59</f>
        <v>181.59146525930228</v>
      </c>
      <c r="O63" s="1">
        <f t="shared" ref="O63" si="22">O62*O59</f>
        <v>185.28449944528458</v>
      </c>
      <c r="P63" s="1">
        <f t="shared" ref="P63" si="23">P62*P59</f>
        <v>189.05263904153139</v>
      </c>
      <c r="Q63" s="1">
        <f t="shared" ref="Q63" si="24">Q62*Q59</f>
        <v>192.8974114703104</v>
      </c>
      <c r="R63" s="1">
        <f t="shared" ref="R63" si="25">R62*R59</f>
        <v>196.82037521714793</v>
      </c>
      <c r="S63" s="1">
        <f t="shared" ref="S63" si="26">S62*S59</f>
        <v>200.82312046256388</v>
      </c>
      <c r="T63" s="1">
        <f t="shared" ref="T63" si="27">T62*T59</f>
        <v>204.90726972665433</v>
      </c>
      <c r="U63" s="1">
        <f t="shared" ref="U63" si="28">U62*U59</f>
        <v>209.07447852678303</v>
      </c>
      <c r="V63" s="1">
        <f t="shared" ref="V63" si="29">V62*V59</f>
        <v>213.3264360486483</v>
      </c>
      <c r="W63" s="1">
        <f t="shared" ref="W63" si="30">W62*W59</f>
        <v>217.66486583099768</v>
      </c>
      <c r="X63" s="1">
        <f t="shared" ref="X63" si="31">X62*X59</f>
        <v>222.09152646426742</v>
      </c>
      <c r="Y63" s="1">
        <f t="shared" ref="Y63" si="32">Y62*Y59</f>
        <v>226.60821230343029</v>
      </c>
      <c r="Z63" s="1">
        <f t="shared" ref="Z63" si="33">Z62*Z59</f>
        <v>231.21675419534077</v>
      </c>
      <c r="AA63" s="1">
        <f t="shared" ref="AA63" si="34">AA62*AA59</f>
        <v>235.91902022087203</v>
      </c>
      <c r="AB63" s="1">
        <f t="shared" ref="AB63" si="35">AB62*AB59</f>
        <v>240.71691645214599</v>
      </c>
      <c r="AC63" s="1">
        <f t="shared" ref="AC63" si="36">AC62*AC59</f>
        <v>245.61238772516322</v>
      </c>
      <c r="AD63" s="1">
        <f t="shared" ref="AD63" si="37">AD62*AD59</f>
        <v>250.60741842814554</v>
      </c>
      <c r="AE63" s="1">
        <f t="shared" ref="AE63" si="38">AE62*AE59</f>
        <v>255.70403330591165</v>
      </c>
      <c r="AF63" s="1">
        <f t="shared" ref="AF63" si="39">AF62*AF59</f>
        <v>260.90429828061099</v>
      </c>
      <c r="AG63" s="1">
        <f t="shared" ref="AG63" si="40">AG62*AG59</f>
        <v>266.21032128914914</v>
      </c>
      <c r="AH63" s="1">
        <f t="shared" ref="AH63" si="41">AH62*AH59</f>
        <v>271.62425313764385</v>
      </c>
      <c r="AI63" s="1">
        <f t="shared" ref="AI63" si="42">AI62*AI59</f>
        <v>277.1482883732582</v>
      </c>
      <c r="AJ63" s="1">
        <f t="shared" ref="AJ63" si="43">AJ62*AJ59</f>
        <v>282.78466617376438</v>
      </c>
      <c r="AK63" s="1">
        <f t="shared" ref="AK63" si="44">AK62*AK59</f>
        <v>288.53567125519839</v>
      </c>
      <c r="AL63" s="1">
        <f t="shared" ref="AL63" si="45">AL62*AL59</f>
        <v>294.40363479797401</v>
      </c>
      <c r="AM63" s="1">
        <f t="shared" ref="AM63" si="46">AM62*AM59</f>
        <v>300.39093539183091</v>
      </c>
      <c r="AN63" s="1">
        <f t="shared" ref="AN63" si="47">AN62*AN59</f>
        <v>306.50000000000028</v>
      </c>
    </row>
    <row r="64" spans="1:41">
      <c r="A64" t="s">
        <v>62</v>
      </c>
      <c r="B64">
        <f>B60*B62</f>
        <v>519</v>
      </c>
      <c r="C64" s="1">
        <f>C60*C62</f>
        <v>516.92399999999998</v>
      </c>
      <c r="D64" s="1">
        <f t="shared" ref="D64:J64" si="48">D60*D62</f>
        <v>514.85630399999991</v>
      </c>
      <c r="E64" s="1">
        <f t="shared" si="48"/>
        <v>512.796878784</v>
      </c>
      <c r="F64" s="1">
        <f t="shared" si="48"/>
        <v>510.74569126886394</v>
      </c>
      <c r="G64" s="1">
        <f t="shared" si="48"/>
        <v>508.70270850378847</v>
      </c>
      <c r="H64" s="1">
        <f t="shared" si="48"/>
        <v>506.66789766977331</v>
      </c>
      <c r="I64" s="1">
        <f t="shared" si="48"/>
        <v>504.64122607909422</v>
      </c>
      <c r="J64" s="1">
        <f t="shared" si="48"/>
        <v>507.46569592791349</v>
      </c>
      <c r="K64" s="1">
        <f t="shared" ref="K64:AN64" si="49">K60*K62</f>
        <v>522.77519170761843</v>
      </c>
      <c r="L64" s="1">
        <f t="shared" si="49"/>
        <v>538.54655252157011</v>
      </c>
      <c r="M64" s="1">
        <f t="shared" si="49"/>
        <v>554.79371216046491</v>
      </c>
      <c r="N64" s="1">
        <f t="shared" si="49"/>
        <v>571.53102477702851</v>
      </c>
      <c r="O64" s="1">
        <f t="shared" si="49"/>
        <v>588.77327756772218</v>
      </c>
      <c r="P64" s="1">
        <f t="shared" si="49"/>
        <v>606.53570383703709</v>
      </c>
      <c r="Q64" s="1">
        <f t="shared" si="49"/>
        <v>624.83399645591885</v>
      </c>
      <c r="R64" s="1">
        <f t="shared" si="49"/>
        <v>643.68432172621442</v>
      </c>
      <c r="S64" s="1">
        <f t="shared" si="49"/>
        <v>663.10333366338693</v>
      </c>
      <c r="T64" s="1">
        <f t="shared" si="49"/>
        <v>683.108188710121</v>
      </c>
      <c r="U64" s="1">
        <f t="shared" si="49"/>
        <v>703.71656089381452</v>
      </c>
      <c r="V64" s="1">
        <f t="shared" si="49"/>
        <v>724.94665744135079</v>
      </c>
      <c r="W64" s="1">
        <f t="shared" si="49"/>
        <v>746.81723486494502</v>
      </c>
      <c r="X64" s="1">
        <f t="shared" si="49"/>
        <v>769.34761553327678</v>
      </c>
      <c r="Y64" s="1">
        <f t="shared" si="49"/>
        <v>792.55770474254996</v>
      </c>
      <c r="Z64" s="1">
        <f t="shared" si="49"/>
        <v>816.46800830256109</v>
      </c>
      <c r="AA64" s="1">
        <f t="shared" si="49"/>
        <v>841.0996506533138</v>
      </c>
      <c r="AB64" s="1">
        <f t="shared" si="49"/>
        <v>866.47439352818458</v>
      </c>
      <c r="AC64" s="1">
        <f t="shared" si="49"/>
        <v>892.61465518012994</v>
      </c>
      <c r="AD64" s="1">
        <f t="shared" si="49"/>
        <v>919.5435301879179</v>
      </c>
      <c r="AE64" s="1">
        <f t="shared" si="49"/>
        <v>947.28480985988745</v>
      </c>
      <c r="AF64" s="1">
        <f t="shared" si="49"/>
        <v>975.86300325325647</v>
      </c>
      <c r="AG64" s="1">
        <f t="shared" si="49"/>
        <v>1005.3033588275536</v>
      </c>
      <c r="AH64" s="1">
        <f t="shared" si="49"/>
        <v>1035.631886751301</v>
      </c>
      <c r="AI64" s="1">
        <f t="shared" si="49"/>
        <v>1066.8753818816579</v>
      </c>
      <c r="AJ64" s="1">
        <f t="shared" si="49"/>
        <v>1099.0614474373253</v>
      </c>
      <c r="AK64" s="1">
        <f t="shared" si="49"/>
        <v>1132.2185193856296</v>
      </c>
      <c r="AL64" s="1">
        <f t="shared" si="49"/>
        <v>1166.3758915653254</v>
      </c>
      <c r="AM64" s="1">
        <f t="shared" si="49"/>
        <v>1201.5637415673195</v>
      </c>
      <c r="AN64" s="1">
        <f t="shared" si="49"/>
        <v>1237.8131573961766</v>
      </c>
    </row>
    <row r="65" spans="1:4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2">
      <c r="A66" t="s">
        <v>63</v>
      </c>
      <c r="B66">
        <f>B63</f>
        <v>173</v>
      </c>
      <c r="C66" s="1">
        <f>C63</f>
        <v>172.30799999999999</v>
      </c>
      <c r="D66" s="1">
        <f t="shared" ref="D66:J66" si="50">D63</f>
        <v>171.61876799999999</v>
      </c>
      <c r="E66" s="1">
        <f t="shared" si="50"/>
        <v>170.93229292799998</v>
      </c>
      <c r="F66" s="1">
        <f t="shared" si="50"/>
        <v>170.24856375628798</v>
      </c>
      <c r="G66" s="1">
        <f t="shared" si="50"/>
        <v>169.56756950126282</v>
      </c>
      <c r="H66" s="1">
        <f t="shared" si="50"/>
        <v>168.88929922325778</v>
      </c>
      <c r="I66" s="1">
        <f t="shared" si="50"/>
        <v>168.21374202636474</v>
      </c>
      <c r="J66" s="1">
        <f t="shared" si="50"/>
        <v>167.54088705825927</v>
      </c>
      <c r="K66" s="1">
        <f t="shared" ref="K66:AN66" si="51">K63</f>
        <v>170.94817397327168</v>
      </c>
      <c r="L66" s="1">
        <f t="shared" si="51"/>
        <v>174.42475504283379</v>
      </c>
      <c r="M66" s="1">
        <f t="shared" si="51"/>
        <v>177.97203950543204</v>
      </c>
      <c r="N66" s="1">
        <f t="shared" si="51"/>
        <v>181.59146525930228</v>
      </c>
      <c r="O66" s="1">
        <f t="shared" si="51"/>
        <v>185.28449944528458</v>
      </c>
      <c r="P66" s="1">
        <f t="shared" si="51"/>
        <v>189.05263904153139</v>
      </c>
      <c r="Q66" s="1">
        <f t="shared" si="51"/>
        <v>192.8974114703104</v>
      </c>
      <c r="R66" s="1">
        <f t="shared" si="51"/>
        <v>196.82037521714793</v>
      </c>
      <c r="S66" s="1">
        <f t="shared" si="51"/>
        <v>200.82312046256388</v>
      </c>
      <c r="T66" s="1">
        <f t="shared" si="51"/>
        <v>204.90726972665433</v>
      </c>
      <c r="U66" s="1">
        <f t="shared" si="51"/>
        <v>209.07447852678303</v>
      </c>
      <c r="V66" s="1">
        <f t="shared" si="51"/>
        <v>213.3264360486483</v>
      </c>
      <c r="W66" s="1">
        <f t="shared" si="51"/>
        <v>217.66486583099768</v>
      </c>
      <c r="X66" s="1">
        <f t="shared" si="51"/>
        <v>222.09152646426742</v>
      </c>
      <c r="Y66" s="1">
        <f t="shared" si="51"/>
        <v>226.60821230343029</v>
      </c>
      <c r="Z66" s="1">
        <f t="shared" si="51"/>
        <v>231.21675419534077</v>
      </c>
      <c r="AA66" s="1">
        <f t="shared" si="51"/>
        <v>235.91902022087203</v>
      </c>
      <c r="AB66" s="1">
        <f t="shared" si="51"/>
        <v>240.71691645214599</v>
      </c>
      <c r="AC66" s="1">
        <f t="shared" si="51"/>
        <v>245.61238772516322</v>
      </c>
      <c r="AD66" s="1">
        <f t="shared" si="51"/>
        <v>250.60741842814554</v>
      </c>
      <c r="AE66" s="1">
        <f t="shared" si="51"/>
        <v>255.70403330591165</v>
      </c>
      <c r="AF66" s="1">
        <f t="shared" si="51"/>
        <v>260.90429828061099</v>
      </c>
      <c r="AG66" s="1">
        <f t="shared" si="51"/>
        <v>266.21032128914914</v>
      </c>
      <c r="AH66" s="1">
        <f t="shared" si="51"/>
        <v>271.62425313764385</v>
      </c>
      <c r="AI66" s="1">
        <f t="shared" si="51"/>
        <v>277.1482883732582</v>
      </c>
      <c r="AJ66" s="1">
        <f t="shared" si="51"/>
        <v>282.78466617376438</v>
      </c>
      <c r="AK66" s="1">
        <f t="shared" si="51"/>
        <v>288.53567125519839</v>
      </c>
      <c r="AL66" s="1">
        <f t="shared" si="51"/>
        <v>294.40363479797401</v>
      </c>
      <c r="AM66" s="1">
        <f t="shared" si="51"/>
        <v>300.39093539183091</v>
      </c>
      <c r="AN66" s="1">
        <f t="shared" si="51"/>
        <v>306.50000000000028</v>
      </c>
    </row>
    <row r="67" spans="1:42">
      <c r="A67" t="s">
        <v>64</v>
      </c>
      <c r="B67">
        <f>B62-B63</f>
        <v>173</v>
      </c>
      <c r="C67" s="1">
        <f>C62-C63</f>
        <v>172.30799999999999</v>
      </c>
      <c r="D67" s="1">
        <f t="shared" ref="D67:J67" si="52">D62-D63</f>
        <v>171.61876799999999</v>
      </c>
      <c r="E67" s="1">
        <f t="shared" si="52"/>
        <v>170.93229292799998</v>
      </c>
      <c r="F67" s="1">
        <f t="shared" si="52"/>
        <v>170.24856375628798</v>
      </c>
      <c r="G67" s="1">
        <f t="shared" si="52"/>
        <v>169.56756950126282</v>
      </c>
      <c r="H67" s="1">
        <f t="shared" si="52"/>
        <v>168.88929922325778</v>
      </c>
      <c r="I67" s="1">
        <f t="shared" si="52"/>
        <v>168.21374202636474</v>
      </c>
      <c r="J67" s="1">
        <f t="shared" si="52"/>
        <v>167.54088705825927</v>
      </c>
      <c r="K67" s="1">
        <f t="shared" ref="K67:AN67" si="53">K62-K63</f>
        <v>170.94817397327168</v>
      </c>
      <c r="L67" s="1">
        <f t="shared" si="53"/>
        <v>174.42475504283379</v>
      </c>
      <c r="M67" s="1">
        <f t="shared" si="53"/>
        <v>177.97203950543204</v>
      </c>
      <c r="N67" s="1">
        <f t="shared" si="53"/>
        <v>181.59146525930228</v>
      </c>
      <c r="O67" s="1">
        <f t="shared" si="53"/>
        <v>185.28449944528458</v>
      </c>
      <c r="P67" s="1">
        <f t="shared" si="53"/>
        <v>189.05263904153139</v>
      </c>
      <c r="Q67" s="1">
        <f t="shared" si="53"/>
        <v>192.8974114703104</v>
      </c>
      <c r="R67" s="1">
        <f t="shared" si="53"/>
        <v>196.82037521714793</v>
      </c>
      <c r="S67" s="1">
        <f t="shared" si="53"/>
        <v>200.82312046256388</v>
      </c>
      <c r="T67" s="1">
        <f t="shared" si="53"/>
        <v>204.90726972665433</v>
      </c>
      <c r="U67" s="1">
        <f t="shared" si="53"/>
        <v>209.07447852678303</v>
      </c>
      <c r="V67" s="1">
        <f t="shared" si="53"/>
        <v>213.3264360486483</v>
      </c>
      <c r="W67" s="1">
        <f t="shared" si="53"/>
        <v>217.66486583099768</v>
      </c>
      <c r="X67" s="1">
        <f t="shared" si="53"/>
        <v>222.09152646426742</v>
      </c>
      <c r="Y67" s="1">
        <f t="shared" si="53"/>
        <v>226.60821230343029</v>
      </c>
      <c r="Z67" s="1">
        <f t="shared" si="53"/>
        <v>231.21675419534077</v>
      </c>
      <c r="AA67" s="1">
        <f t="shared" si="53"/>
        <v>235.91902022087203</v>
      </c>
      <c r="AB67" s="1">
        <f t="shared" si="53"/>
        <v>240.71691645214599</v>
      </c>
      <c r="AC67" s="1">
        <f t="shared" si="53"/>
        <v>245.61238772516322</v>
      </c>
      <c r="AD67" s="1">
        <f t="shared" si="53"/>
        <v>250.60741842814554</v>
      </c>
      <c r="AE67" s="1">
        <f t="shared" si="53"/>
        <v>255.70403330591165</v>
      </c>
      <c r="AF67" s="1">
        <f t="shared" si="53"/>
        <v>260.90429828061099</v>
      </c>
      <c r="AG67" s="1">
        <f t="shared" si="53"/>
        <v>266.21032128914914</v>
      </c>
      <c r="AH67" s="1">
        <f t="shared" si="53"/>
        <v>271.62425313764385</v>
      </c>
      <c r="AI67" s="1">
        <f t="shared" si="53"/>
        <v>277.1482883732582</v>
      </c>
      <c r="AJ67" s="1">
        <f t="shared" si="53"/>
        <v>282.78466617376438</v>
      </c>
      <c r="AK67" s="1">
        <f t="shared" si="53"/>
        <v>288.53567125519839</v>
      </c>
      <c r="AL67" s="1">
        <f t="shared" si="53"/>
        <v>294.40363479797401</v>
      </c>
      <c r="AM67" s="1">
        <f t="shared" si="53"/>
        <v>300.39093539183091</v>
      </c>
      <c r="AN67" s="1">
        <f t="shared" si="53"/>
        <v>306.50000000000028</v>
      </c>
    </row>
    <row r="68" spans="1:42">
      <c r="A68" t="s">
        <v>65</v>
      </c>
      <c r="B68">
        <f>B64-B62</f>
        <v>173</v>
      </c>
      <c r="C68" s="1">
        <f>C64-C62</f>
        <v>172.30799999999999</v>
      </c>
      <c r="D68" s="1">
        <f t="shared" ref="D68:J68" si="54">D64-D62</f>
        <v>171.61876799999993</v>
      </c>
      <c r="E68" s="1">
        <f t="shared" si="54"/>
        <v>170.93229292800004</v>
      </c>
      <c r="F68" s="1">
        <f t="shared" si="54"/>
        <v>170.24856375628798</v>
      </c>
      <c r="G68" s="1">
        <f t="shared" si="54"/>
        <v>169.56756950126282</v>
      </c>
      <c r="H68" s="1">
        <f t="shared" si="54"/>
        <v>168.88929922325775</v>
      </c>
      <c r="I68" s="1">
        <f t="shared" si="54"/>
        <v>168.21374202636474</v>
      </c>
      <c r="J68" s="1">
        <f t="shared" si="54"/>
        <v>172.38392181139494</v>
      </c>
      <c r="K68" s="1">
        <f t="shared" ref="K68:AN68" si="55">K64-K62</f>
        <v>180.87884376107507</v>
      </c>
      <c r="L68" s="1">
        <f t="shared" si="55"/>
        <v>189.69704243590252</v>
      </c>
      <c r="M68" s="1">
        <f t="shared" si="55"/>
        <v>198.84963314960083</v>
      </c>
      <c r="N68" s="1">
        <f t="shared" si="55"/>
        <v>208.34809425842394</v>
      </c>
      <c r="O68" s="1">
        <f t="shared" si="55"/>
        <v>218.20427867715301</v>
      </c>
      <c r="P68" s="1">
        <f t="shared" si="55"/>
        <v>228.4304257539743</v>
      </c>
      <c r="Q68" s="1">
        <f t="shared" si="55"/>
        <v>239.03917351529805</v>
      </c>
      <c r="R68" s="1">
        <f t="shared" si="55"/>
        <v>250.04357129191857</v>
      </c>
      <c r="S68" s="1">
        <f t="shared" si="55"/>
        <v>261.45709273825918</v>
      </c>
      <c r="T68" s="1">
        <f t="shared" si="55"/>
        <v>273.29364925681233</v>
      </c>
      <c r="U68" s="1">
        <f t="shared" si="55"/>
        <v>285.56760384024847</v>
      </c>
      <c r="V68" s="1">
        <f t="shared" si="55"/>
        <v>298.29378534405419</v>
      </c>
      <c r="W68" s="1">
        <f t="shared" si="55"/>
        <v>311.48750320294965</v>
      </c>
      <c r="X68" s="1">
        <f t="shared" si="55"/>
        <v>325.16456260474195</v>
      </c>
      <c r="Y68" s="1">
        <f t="shared" si="55"/>
        <v>339.34128013568937</v>
      </c>
      <c r="Z68" s="1">
        <f t="shared" si="55"/>
        <v>354.03449991187955</v>
      </c>
      <c r="AA68" s="1">
        <f t="shared" si="55"/>
        <v>369.26161021156975</v>
      </c>
      <c r="AB68" s="1">
        <f t="shared" si="55"/>
        <v>385.04056062389259</v>
      </c>
      <c r="AC68" s="1">
        <f t="shared" si="55"/>
        <v>401.38987972980351</v>
      </c>
      <c r="AD68" s="1">
        <f t="shared" si="55"/>
        <v>418.32869333162682</v>
      </c>
      <c r="AE68" s="1">
        <f t="shared" si="55"/>
        <v>435.87674324806414</v>
      </c>
      <c r="AF68" s="1">
        <f t="shared" si="55"/>
        <v>454.05440669203449</v>
      </c>
      <c r="AG68" s="1">
        <f t="shared" si="55"/>
        <v>472.88271624925528</v>
      </c>
      <c r="AH68" s="1">
        <f t="shared" si="55"/>
        <v>492.38338047601326</v>
      </c>
      <c r="AI68" s="1">
        <f t="shared" si="55"/>
        <v>512.57880513514147</v>
      </c>
      <c r="AJ68" s="1">
        <f t="shared" si="55"/>
        <v>533.49211508979658</v>
      </c>
      <c r="AK68" s="1">
        <f t="shared" si="55"/>
        <v>555.14717687523284</v>
      </c>
      <c r="AL68" s="1">
        <f t="shared" si="55"/>
        <v>577.56862196937743</v>
      </c>
      <c r="AM68" s="1">
        <f t="shared" si="55"/>
        <v>600.78187078365772</v>
      </c>
      <c r="AN68" s="1">
        <f t="shared" si="55"/>
        <v>624.81315739617605</v>
      </c>
    </row>
    <row r="70" spans="1:42">
      <c r="A70" t="s">
        <v>66</v>
      </c>
    </row>
    <row r="71" spans="1:42">
      <c r="A71" t="s">
        <v>67</v>
      </c>
      <c r="B71" s="8">
        <f>B62/SUM(B66:B68)</f>
        <v>0.66666666666666663</v>
      </c>
      <c r="C71" s="8">
        <f>C62/SUM(C66:C68)</f>
        <v>0.66666666666666663</v>
      </c>
      <c r="D71" s="8">
        <f t="shared" ref="D71:J71" si="56">D62/SUM(D66:D68)</f>
        <v>0.66666666666666674</v>
      </c>
      <c r="E71" s="8">
        <f t="shared" si="56"/>
        <v>0.66666666666666663</v>
      </c>
      <c r="F71" s="8">
        <f t="shared" si="56"/>
        <v>0.66666666666666663</v>
      </c>
      <c r="G71" s="8">
        <f t="shared" si="56"/>
        <v>0.66666666666666663</v>
      </c>
      <c r="H71" s="8">
        <f t="shared" si="56"/>
        <v>0.66666666666666674</v>
      </c>
      <c r="I71" s="8">
        <f t="shared" si="56"/>
        <v>0.66666666666666663</v>
      </c>
      <c r="J71" s="8">
        <f t="shared" si="56"/>
        <v>0.6603042861918248</v>
      </c>
      <c r="K71" s="8">
        <f t="shared" ref="K71:AN71" si="57">K62/SUM(K66:K68)</f>
        <v>0.65400262554494293</v>
      </c>
      <c r="L71" s="8">
        <f t="shared" si="57"/>
        <v>0.64776110524204922</v>
      </c>
      <c r="M71" s="8">
        <f t="shared" si="57"/>
        <v>0.64157915132951815</v>
      </c>
      <c r="N71" s="8">
        <f t="shared" si="57"/>
        <v>0.63545619533129138</v>
      </c>
      <c r="O71" s="8">
        <f t="shared" si="57"/>
        <v>0.62939167419660169</v>
      </c>
      <c r="P71" s="8">
        <f t="shared" si="57"/>
        <v>0.62338503024819691</v>
      </c>
      <c r="Q71" s="8">
        <f t="shared" si="57"/>
        <v>0.61743571113105733</v>
      </c>
      <c r="R71" s="8">
        <f t="shared" si="57"/>
        <v>0.61154316976160183</v>
      </c>
      <c r="S71" s="8">
        <f t="shared" si="57"/>
        <v>0.60570686427738063</v>
      </c>
      <c r="T71" s="8">
        <f t="shared" si="57"/>
        <v>0.59992625798724641</v>
      </c>
      <c r="U71" s="8">
        <f t="shared" si="57"/>
        <v>0.59420081932200197</v>
      </c>
      <c r="V71" s="8">
        <f t="shared" si="57"/>
        <v>0.58853002178551794</v>
      </c>
      <c r="W71" s="8">
        <f t="shared" si="57"/>
        <v>0.58291334390631833</v>
      </c>
      <c r="X71" s="8">
        <f t="shared" si="57"/>
        <v>0.57735026918962673</v>
      </c>
      <c r="Y71" s="8">
        <f t="shared" si="57"/>
        <v>0.57184028606987158</v>
      </c>
      <c r="Z71" s="8">
        <f t="shared" si="57"/>
        <v>0.56638288786364321</v>
      </c>
      <c r="AA71" s="8">
        <f t="shared" si="57"/>
        <v>0.56097757272310089</v>
      </c>
      <c r="AB71" s="8">
        <f t="shared" si="57"/>
        <v>0.55562384358982442</v>
      </c>
      <c r="AC71" s="8">
        <f t="shared" si="57"/>
        <v>0.55032120814910568</v>
      </c>
      <c r="AD71" s="8">
        <f t="shared" si="57"/>
        <v>0.54506917878467676</v>
      </c>
      <c r="AE71" s="8">
        <f t="shared" si="57"/>
        <v>0.53986727253387023</v>
      </c>
      <c r="AF71" s="8">
        <f t="shared" si="57"/>
        <v>0.53471501104320684</v>
      </c>
      <c r="AG71" s="8">
        <f t="shared" si="57"/>
        <v>0.52961192052440753</v>
      </c>
      <c r="AH71" s="8">
        <f t="shared" si="57"/>
        <v>0.52455753171082564</v>
      </c>
      <c r="AI71" s="8">
        <f t="shared" si="57"/>
        <v>0.51955137981429322</v>
      </c>
      <c r="AJ71" s="8">
        <f t="shared" si="57"/>
        <v>0.51459300448238199</v>
      </c>
      <c r="AK71" s="8">
        <f t="shared" si="57"/>
        <v>0.50968194975606851</v>
      </c>
      <c r="AL71" s="8">
        <f t="shared" si="57"/>
        <v>0.50481776402780743</v>
      </c>
      <c r="AM71" s="8">
        <f t="shared" si="57"/>
        <v>0.50000000000000167</v>
      </c>
      <c r="AN71" s="8">
        <f t="shared" si="57"/>
        <v>0.49522821464387029</v>
      </c>
    </row>
    <row r="72" spans="1:42">
      <c r="A72" t="s">
        <v>64</v>
      </c>
      <c r="B72" s="8">
        <f>2*(B62-B66-(B67/2))/(B68+B67)</f>
        <v>0.5</v>
      </c>
      <c r="C72" s="8">
        <f>2*(C62-C66-(C67/2))/(C68+C67)</f>
        <v>0.5</v>
      </c>
      <c r="D72" s="8">
        <f t="shared" ref="D72:J72" si="58">2*(D62-D66-(D67/2))/(D68+D67)</f>
        <v>0.50000000000000011</v>
      </c>
      <c r="E72" s="8">
        <f t="shared" si="58"/>
        <v>0.49999999999999994</v>
      </c>
      <c r="F72" s="8">
        <f t="shared" si="58"/>
        <v>0.5</v>
      </c>
      <c r="G72" s="8">
        <f t="shared" si="58"/>
        <v>0.5</v>
      </c>
      <c r="H72" s="8">
        <f t="shared" si="58"/>
        <v>0.50000000000000011</v>
      </c>
      <c r="I72" s="8">
        <f t="shared" si="58"/>
        <v>0.5</v>
      </c>
      <c r="J72" s="8">
        <f t="shared" si="58"/>
        <v>0.49287631466317489</v>
      </c>
      <c r="K72" s="8">
        <f t="shared" ref="K72:AN72" si="59">2*(K62-K66-(K67/2))/(K68+K67)</f>
        <v>0.48588699945252395</v>
      </c>
      <c r="L72" s="8">
        <f t="shared" si="59"/>
        <v>0.47902860045894319</v>
      </c>
      <c r="M72" s="8">
        <f t="shared" si="59"/>
        <v>0.47229778014482526</v>
      </c>
      <c r="N72" s="8">
        <f t="shared" si="59"/>
        <v>0.46569131247902362</v>
      </c>
      <c r="O72" s="8">
        <f t="shared" si="59"/>
        <v>0.45920607831393145</v>
      </c>
      <c r="P72" s="8">
        <f t="shared" si="59"/>
        <v>0.45283906099073601</v>
      </c>
      <c r="Q72" s="8">
        <f t="shared" si="59"/>
        <v>0.4465873421598161</v>
      </c>
      <c r="R72" s="8">
        <f t="shared" si="59"/>
        <v>0.44044809780409211</v>
      </c>
      <c r="S72" s="8">
        <f t="shared" si="59"/>
        <v>0.43441859445392839</v>
      </c>
      <c r="T72" s="8">
        <f t="shared" si="59"/>
        <v>0.42849618558290309</v>
      </c>
      <c r="U72" s="8">
        <f t="shared" si="59"/>
        <v>0.4226783081744484</v>
      </c>
      <c r="V72" s="8">
        <f t="shared" si="59"/>
        <v>0.41696247944997877</v>
      </c>
      <c r="W72" s="8">
        <f t="shared" si="59"/>
        <v>0.41134629374971871</v>
      </c>
      <c r="X72" s="8">
        <f t="shared" si="59"/>
        <v>0.40582741955797869</v>
      </c>
      <c r="Y72" s="8">
        <f t="shared" si="59"/>
        <v>0.40040359666513348</v>
      </c>
      <c r="Z72" s="8">
        <f t="shared" si="59"/>
        <v>0.39507263345903221</v>
      </c>
      <c r="AA72" s="8">
        <f t="shared" si="59"/>
        <v>0.38983240433900235</v>
      </c>
      <c r="AB72" s="8">
        <f t="shared" si="59"/>
        <v>0.38468084724602564</v>
      </c>
      <c r="AC72" s="8">
        <f t="shared" si="59"/>
        <v>0.3796159613030391</v>
      </c>
      <c r="AD72" s="8">
        <f t="shared" si="59"/>
        <v>0.37463580455967882</v>
      </c>
      <c r="AE72" s="8">
        <f t="shared" si="59"/>
        <v>0.36973849183610835</v>
      </c>
      <c r="AF72" s="8">
        <f t="shared" si="59"/>
        <v>0.36492219266089398</v>
      </c>
      <c r="AG72" s="8">
        <f t="shared" si="59"/>
        <v>0.36018512929817237</v>
      </c>
      <c r="AH72" s="8">
        <f t="shared" si="59"/>
        <v>0.35552557485963365</v>
      </c>
      <c r="AI72" s="8">
        <f t="shared" si="59"/>
        <v>0.35094185149709622</v>
      </c>
      <c r="AJ72" s="8">
        <f t="shared" si="59"/>
        <v>0.34643232867168661</v>
      </c>
      <c r="AK72" s="8">
        <f t="shared" si="59"/>
        <v>0.34199542149586465</v>
      </c>
      <c r="AL72" s="8">
        <f t="shared" si="59"/>
        <v>0.33762958914474162</v>
      </c>
      <c r="AM72" s="8">
        <f t="shared" si="59"/>
        <v>0.33333333333333487</v>
      </c>
      <c r="AN72" s="8">
        <f t="shared" si="59"/>
        <v>0.32910519685658923</v>
      </c>
      <c r="AO72" s="4"/>
    </row>
    <row r="74" spans="1:42">
      <c r="A74" t="s">
        <v>44</v>
      </c>
      <c r="B74" s="2">
        <f>B49</f>
        <v>97.7</v>
      </c>
      <c r="C74" s="2">
        <f>C49</f>
        <v>107.35306652936944</v>
      </c>
      <c r="D74" s="2">
        <f t="shared" ref="D74:J74" si="60">D49</f>
        <v>117.00613305873888</v>
      </c>
      <c r="E74" s="2">
        <f t="shared" si="60"/>
        <v>126.65919958810832</v>
      </c>
      <c r="F74" s="2">
        <f t="shared" si="60"/>
        <v>136.31226611747778</v>
      </c>
      <c r="G74" s="2">
        <f t="shared" si="60"/>
        <v>145.96533264684723</v>
      </c>
      <c r="H74" s="2">
        <f t="shared" si="60"/>
        <v>155.61839917621668</v>
      </c>
      <c r="I74" s="2">
        <f t="shared" si="60"/>
        <v>165.27146570558614</v>
      </c>
      <c r="J74" s="2">
        <f t="shared" si="60"/>
        <v>174.92453223495559</v>
      </c>
      <c r="K74" s="2">
        <f>J74+K56</f>
        <v>169.0937144937904</v>
      </c>
      <c r="L74" s="2">
        <f t="shared" ref="L74:AN74" si="61">K74+L56</f>
        <v>163.85725734399739</v>
      </c>
      <c r="M74" s="2">
        <f t="shared" si="61"/>
        <v>158.99534876586415</v>
      </c>
      <c r="N74" s="2">
        <f t="shared" si="61"/>
        <v>154.59550380700202</v>
      </c>
      <c r="O74" s="2">
        <f t="shared" si="61"/>
        <v>150.79232034676861</v>
      </c>
      <c r="P74" s="2">
        <f t="shared" si="61"/>
        <v>147.79090966854298</v>
      </c>
      <c r="Q74" s="2">
        <f t="shared" si="61"/>
        <v>145.90204601292487</v>
      </c>
      <c r="R74" s="2">
        <f t="shared" si="61"/>
        <v>145.5948944791607</v>
      </c>
      <c r="S74" s="2">
        <f t="shared" si="61"/>
        <v>147.57610632985535</v>
      </c>
      <c r="T74" s="2">
        <f t="shared" si="61"/>
        <v>152.90846528552683</v>
      </c>
      <c r="U74" s="2">
        <f t="shared" si="61"/>
        <v>163.18886019267595</v>
      </c>
      <c r="V74" s="2">
        <f t="shared" si="61"/>
        <v>180.81524714458675</v>
      </c>
      <c r="W74" s="2">
        <f t="shared" si="61"/>
        <v>209.38709567726718</v>
      </c>
      <c r="X74" s="2">
        <f t="shared" si="61"/>
        <v>246.40752582135826</v>
      </c>
      <c r="Y74" s="2">
        <f t="shared" si="61"/>
        <v>282.193941627313</v>
      </c>
      <c r="Z74" s="2">
        <f t="shared" si="61"/>
        <v>316.78747690640256</v>
      </c>
      <c r="AA74" s="2">
        <f t="shared" si="61"/>
        <v>350.22789434285579</v>
      </c>
      <c r="AB74" s="2">
        <f t="shared" si="61"/>
        <v>382.55363119809391</v>
      </c>
      <c r="AC74" s="2">
        <f t="shared" si="61"/>
        <v>413.80184349149079</v>
      </c>
      <c r="AD74" s="2">
        <f t="shared" si="61"/>
        <v>444.00844870844111</v>
      </c>
      <c r="AE74" s="2">
        <f t="shared" si="61"/>
        <v>473.20816708482641</v>
      </c>
      <c r="AF74" s="2">
        <f t="shared" si="61"/>
        <v>501.43456151533218</v>
      </c>
      <c r="AG74" s="2">
        <f t="shared" si="61"/>
        <v>528.72007613148776</v>
      </c>
      <c r="AH74" s="2">
        <f t="shared" si="61"/>
        <v>555.09607359377151</v>
      </c>
      <c r="AI74" s="2">
        <f t="shared" si="61"/>
        <v>580.5928711406458</v>
      </c>
      <c r="AJ74" s="2">
        <f t="shared" si="61"/>
        <v>605.23977543595765</v>
      </c>
      <c r="AK74" s="2">
        <f t="shared" si="61"/>
        <v>629.06511625475912</v>
      </c>
      <c r="AL74" s="2">
        <f t="shared" si="61"/>
        <v>652.09627904626711</v>
      </c>
      <c r="AM74" s="2">
        <f t="shared" si="61"/>
        <v>674.35973641139151</v>
      </c>
      <c r="AN74" s="2">
        <f t="shared" si="61"/>
        <v>695.88107853101178</v>
      </c>
    </row>
    <row r="75" spans="1:42">
      <c r="A75" s="15" t="s">
        <v>68</v>
      </c>
      <c r="B75">
        <f>MIN(B74,B66)</f>
        <v>97.7</v>
      </c>
      <c r="C75" s="1">
        <f>MIN(C74,C66)</f>
        <v>107.35306652936944</v>
      </c>
      <c r="D75" s="1">
        <f t="shared" ref="D75:K75" si="62">MIN(D74,D66)</f>
        <v>117.00613305873888</v>
      </c>
      <c r="E75" s="1">
        <f t="shared" si="62"/>
        <v>126.65919958810832</v>
      </c>
      <c r="F75" s="1">
        <f t="shared" si="62"/>
        <v>136.31226611747778</v>
      </c>
      <c r="G75" s="1">
        <f t="shared" si="62"/>
        <v>145.96533264684723</v>
      </c>
      <c r="H75" s="1">
        <f t="shared" si="62"/>
        <v>155.61839917621668</v>
      </c>
      <c r="I75" s="1">
        <f t="shared" si="62"/>
        <v>165.27146570558614</v>
      </c>
      <c r="J75" s="1">
        <f t="shared" si="62"/>
        <v>167.54088705825927</v>
      </c>
      <c r="K75" s="1">
        <f t="shared" si="62"/>
        <v>169.0937144937904</v>
      </c>
      <c r="L75" s="1">
        <f t="shared" ref="L75" si="63">MIN(L74,L66)</f>
        <v>163.85725734399739</v>
      </c>
      <c r="M75" s="1">
        <f t="shared" ref="M75" si="64">MIN(M74,M66)</f>
        <v>158.99534876586415</v>
      </c>
      <c r="N75" s="1">
        <f t="shared" ref="N75" si="65">MIN(N74,N66)</f>
        <v>154.59550380700202</v>
      </c>
      <c r="O75" s="1">
        <f t="shared" ref="O75" si="66">MIN(O74,O66)</f>
        <v>150.79232034676861</v>
      </c>
      <c r="P75" s="1">
        <f t="shared" ref="P75" si="67">MIN(P74,P66)</f>
        <v>147.79090966854298</v>
      </c>
      <c r="Q75" s="1">
        <f t="shared" ref="Q75" si="68">MIN(Q74,Q66)</f>
        <v>145.90204601292487</v>
      </c>
      <c r="R75" s="1">
        <f t="shared" ref="R75" si="69">MIN(R74,R66)</f>
        <v>145.5948944791607</v>
      </c>
      <c r="S75" s="1">
        <f t="shared" ref="S75" si="70">MIN(S74,S66)</f>
        <v>147.57610632985535</v>
      </c>
      <c r="T75" s="1">
        <f t="shared" ref="T75" si="71">MIN(T74,T66)</f>
        <v>152.90846528552683</v>
      </c>
      <c r="U75" s="1">
        <f t="shared" ref="U75" si="72">MIN(U74,U66)</f>
        <v>163.18886019267595</v>
      </c>
      <c r="V75" s="1">
        <f t="shared" ref="V75" si="73">MIN(V74,V66)</f>
        <v>180.81524714458675</v>
      </c>
      <c r="W75" s="1">
        <f t="shared" ref="W75" si="74">MIN(W74,W66)</f>
        <v>209.38709567726718</v>
      </c>
      <c r="X75" s="1">
        <f t="shared" ref="X75" si="75">MIN(X74,X66)</f>
        <v>222.09152646426742</v>
      </c>
      <c r="Y75" s="1">
        <f t="shared" ref="Y75" si="76">MIN(Y74,Y66)</f>
        <v>226.60821230343029</v>
      </c>
      <c r="Z75" s="1">
        <f t="shared" ref="Z75" si="77">MIN(Z74,Z66)</f>
        <v>231.21675419534077</v>
      </c>
      <c r="AA75" s="1">
        <f t="shared" ref="AA75" si="78">MIN(AA74,AA66)</f>
        <v>235.91902022087203</v>
      </c>
      <c r="AB75" s="1">
        <f t="shared" ref="AB75" si="79">MIN(AB74,AB66)</f>
        <v>240.71691645214599</v>
      </c>
      <c r="AC75" s="1">
        <f t="shared" ref="AC75" si="80">MIN(AC74,AC66)</f>
        <v>245.61238772516322</v>
      </c>
      <c r="AD75" s="1">
        <f t="shared" ref="AD75" si="81">MIN(AD74,AD66)</f>
        <v>250.60741842814554</v>
      </c>
      <c r="AE75" s="1">
        <f t="shared" ref="AE75" si="82">MIN(AE74,AE66)</f>
        <v>255.70403330591165</v>
      </c>
      <c r="AF75" s="1">
        <f t="shared" ref="AF75" si="83">MIN(AF74,AF66)</f>
        <v>260.90429828061099</v>
      </c>
      <c r="AG75" s="1">
        <f t="shared" ref="AG75" si="84">MIN(AG74,AG66)</f>
        <v>266.21032128914914</v>
      </c>
      <c r="AH75" s="1">
        <f t="shared" ref="AH75" si="85">MIN(AH74,AH66)</f>
        <v>271.62425313764385</v>
      </c>
      <c r="AI75" s="1">
        <f t="shared" ref="AI75" si="86">MIN(AI74,AI66)</f>
        <v>277.1482883732582</v>
      </c>
      <c r="AJ75" s="1">
        <f t="shared" ref="AJ75" si="87">MIN(AJ74,AJ66)</f>
        <v>282.78466617376438</v>
      </c>
      <c r="AK75" s="1">
        <f t="shared" ref="AK75" si="88">MIN(AK74,AK66)</f>
        <v>288.53567125519839</v>
      </c>
      <c r="AL75" s="1">
        <f t="shared" ref="AL75" si="89">MIN(AL74,AL66)</f>
        <v>294.40363479797401</v>
      </c>
      <c r="AM75" s="1">
        <f t="shared" ref="AM75" si="90">MIN(AM74,AM66)</f>
        <v>300.39093539183091</v>
      </c>
      <c r="AN75" s="1">
        <f t="shared" ref="AN75" si="91">MIN(AN74,AN66)</f>
        <v>306.50000000000028</v>
      </c>
    </row>
    <row r="76" spans="1:42">
      <c r="A76" t="s">
        <v>69</v>
      </c>
      <c r="B76">
        <f>MIN(B67,B74-B75)</f>
        <v>0</v>
      </c>
      <c r="C76" s="1">
        <f>MIN(C67,C74-C75)</f>
        <v>0</v>
      </c>
      <c r="D76" s="1">
        <f t="shared" ref="D76:K76" si="92">MIN(D67,D74-D75)</f>
        <v>0</v>
      </c>
      <c r="E76" s="1">
        <f t="shared" si="92"/>
        <v>0</v>
      </c>
      <c r="F76" s="1">
        <f t="shared" si="92"/>
        <v>0</v>
      </c>
      <c r="G76" s="1">
        <f t="shared" si="92"/>
        <v>0</v>
      </c>
      <c r="H76" s="1">
        <f t="shared" si="92"/>
        <v>0</v>
      </c>
      <c r="I76" s="1">
        <f t="shared" si="92"/>
        <v>0</v>
      </c>
      <c r="J76" s="1">
        <f t="shared" si="92"/>
        <v>7.3836451766963194</v>
      </c>
      <c r="K76" s="1">
        <f t="shared" si="92"/>
        <v>0</v>
      </c>
      <c r="L76" s="1">
        <f t="shared" ref="L76" si="93">MIN(L67,L74-L75)</f>
        <v>0</v>
      </c>
      <c r="M76" s="1">
        <f t="shared" ref="M76" si="94">MIN(M67,M74-M75)</f>
        <v>0</v>
      </c>
      <c r="N76" s="1">
        <f t="shared" ref="N76" si="95">MIN(N67,N74-N75)</f>
        <v>0</v>
      </c>
      <c r="O76" s="1">
        <f t="shared" ref="O76" si="96">MIN(O67,O74-O75)</f>
        <v>0</v>
      </c>
      <c r="P76" s="1">
        <f t="shared" ref="P76" si="97">MIN(P67,P74-P75)</f>
        <v>0</v>
      </c>
      <c r="Q76" s="1">
        <f t="shared" ref="Q76" si="98">MIN(Q67,Q74-Q75)</f>
        <v>0</v>
      </c>
      <c r="R76" s="1">
        <f t="shared" ref="R76" si="99">MIN(R67,R74-R75)</f>
        <v>0</v>
      </c>
      <c r="S76" s="1">
        <f t="shared" ref="S76" si="100">MIN(S67,S74-S75)</f>
        <v>0</v>
      </c>
      <c r="T76" s="1">
        <f t="shared" ref="T76" si="101">MIN(T67,T74-T75)</f>
        <v>0</v>
      </c>
      <c r="U76" s="1">
        <f t="shared" ref="U76" si="102">MIN(U67,U74-U75)</f>
        <v>0</v>
      </c>
      <c r="V76" s="1">
        <f t="shared" ref="V76" si="103">MIN(V67,V74-V75)</f>
        <v>0</v>
      </c>
      <c r="W76" s="1">
        <f t="shared" ref="W76" si="104">MIN(W67,W74-W75)</f>
        <v>0</v>
      </c>
      <c r="X76" s="1">
        <f t="shared" ref="X76" si="105">MIN(X67,X74-X75)</f>
        <v>24.315999357090845</v>
      </c>
      <c r="Y76" s="1">
        <f t="shared" ref="Y76" si="106">MIN(Y67,Y74-Y75)</f>
        <v>55.585729323882703</v>
      </c>
      <c r="Z76" s="1">
        <f t="shared" ref="Z76" si="107">MIN(Z67,Z74-Z75)</f>
        <v>85.570722711061791</v>
      </c>
      <c r="AA76" s="1">
        <f t="shared" ref="AA76" si="108">MIN(AA67,AA74-AA75)</f>
        <v>114.30887412198376</v>
      </c>
      <c r="AB76" s="1">
        <f t="shared" ref="AB76" si="109">MIN(AB67,AB74-AB75)</f>
        <v>141.83671474594792</v>
      </c>
      <c r="AC76" s="1">
        <f t="shared" ref="AC76" si="110">MIN(AC67,AC74-AC75)</f>
        <v>168.18945576632757</v>
      </c>
      <c r="AD76" s="1">
        <f t="shared" ref="AD76" si="111">MIN(AD67,AD74-AD75)</f>
        <v>193.40103028029557</v>
      </c>
      <c r="AE76" s="1">
        <f t="shared" ref="AE76" si="112">MIN(AE67,AE74-AE75)</f>
        <v>217.50413377891476</v>
      </c>
      <c r="AF76" s="1">
        <f t="shared" ref="AF76" si="113">MIN(AF67,AF74-AF75)</f>
        <v>240.53026323472119</v>
      </c>
      <c r="AG76" s="1">
        <f t="shared" ref="AG76" si="114">MIN(AG67,AG74-AG75)</f>
        <v>262.50975484233862</v>
      </c>
      <c r="AH76" s="1">
        <f t="shared" ref="AH76" si="115">MIN(AH67,AH74-AH75)</f>
        <v>271.62425313764385</v>
      </c>
      <c r="AI76" s="1">
        <f t="shared" ref="AI76" si="116">MIN(AI67,AI74-AI75)</f>
        <v>277.1482883732582</v>
      </c>
      <c r="AJ76" s="1">
        <f t="shared" ref="AJ76" si="117">MIN(AJ67,AJ74-AJ75)</f>
        <v>282.78466617376438</v>
      </c>
      <c r="AK76" s="1">
        <f t="shared" ref="AK76" si="118">MIN(AK67,AK74-AK75)</f>
        <v>288.53567125519839</v>
      </c>
      <c r="AL76" s="1">
        <f t="shared" ref="AL76" si="119">MIN(AL67,AL74-AL75)</f>
        <v>294.40363479797401</v>
      </c>
      <c r="AM76" s="1">
        <f t="shared" ref="AM76" si="120">MIN(AM67,AM74-AM75)</f>
        <v>300.39093539183091</v>
      </c>
      <c r="AN76" s="1">
        <f t="shared" ref="AN76" si="121">MIN(AN67,AN74-AN75)</f>
        <v>306.50000000000028</v>
      </c>
    </row>
    <row r="77" spans="1:42">
      <c r="A77" t="s">
        <v>70</v>
      </c>
      <c r="B77">
        <f>MIN(B68,B74-B75-B76)</f>
        <v>0</v>
      </c>
      <c r="C77" s="1">
        <f>MIN(C68,C74-C75-C76)</f>
        <v>0</v>
      </c>
      <c r="D77" s="1">
        <f t="shared" ref="D77:K77" si="122">MIN(D68,D74-D75-D76)</f>
        <v>0</v>
      </c>
      <c r="E77" s="1">
        <f t="shared" si="122"/>
        <v>0</v>
      </c>
      <c r="F77" s="1">
        <f t="shared" si="122"/>
        <v>0</v>
      </c>
      <c r="G77" s="1">
        <f t="shared" si="122"/>
        <v>0</v>
      </c>
      <c r="H77" s="1">
        <f t="shared" si="122"/>
        <v>0</v>
      </c>
      <c r="I77" s="1">
        <f t="shared" si="122"/>
        <v>0</v>
      </c>
      <c r="J77" s="1">
        <f t="shared" si="122"/>
        <v>0</v>
      </c>
      <c r="K77" s="1">
        <f t="shared" si="122"/>
        <v>0</v>
      </c>
      <c r="L77" s="1">
        <f t="shared" ref="L77" si="123">MIN(L68,L74-L75-L76)</f>
        <v>0</v>
      </c>
      <c r="M77" s="1">
        <f t="shared" ref="M77" si="124">MIN(M68,M74-M75-M76)</f>
        <v>0</v>
      </c>
      <c r="N77" s="1">
        <f t="shared" ref="N77" si="125">MIN(N68,N74-N75-N76)</f>
        <v>0</v>
      </c>
      <c r="O77" s="1">
        <f t="shared" ref="O77" si="126">MIN(O68,O74-O75-O76)</f>
        <v>0</v>
      </c>
      <c r="P77" s="1">
        <f t="shared" ref="P77" si="127">MIN(P68,P74-P75-P76)</f>
        <v>0</v>
      </c>
      <c r="Q77" s="1">
        <f t="shared" ref="Q77" si="128">MIN(Q68,Q74-Q75-Q76)</f>
        <v>0</v>
      </c>
      <c r="R77" s="1">
        <f t="shared" ref="R77" si="129">MIN(R68,R74-R75-R76)</f>
        <v>0</v>
      </c>
      <c r="S77" s="1">
        <f t="shared" ref="S77" si="130">MIN(S68,S74-S75-S76)</f>
        <v>0</v>
      </c>
      <c r="T77" s="1">
        <f t="shared" ref="T77" si="131">MIN(T68,T74-T75-T76)</f>
        <v>0</v>
      </c>
      <c r="U77" s="1">
        <f t="shared" ref="U77" si="132">MIN(U68,U74-U75-U76)</f>
        <v>0</v>
      </c>
      <c r="V77" s="1">
        <f t="shared" ref="V77" si="133">MIN(V68,V74-V75-V76)</f>
        <v>0</v>
      </c>
      <c r="W77" s="1">
        <f t="shared" ref="W77" si="134">MIN(W68,W74-W75-W76)</f>
        <v>0</v>
      </c>
      <c r="X77" s="1">
        <f t="shared" ref="X77" si="135">MIN(X68,X74-X75-X76)</f>
        <v>0</v>
      </c>
      <c r="Y77" s="1">
        <f t="shared" ref="Y77" si="136">MIN(Y68,Y74-Y75-Y76)</f>
        <v>0</v>
      </c>
      <c r="Z77" s="1">
        <f t="shared" ref="Z77" si="137">MIN(Z68,Z74-Z75-Z76)</f>
        <v>0</v>
      </c>
      <c r="AA77" s="1">
        <f t="shared" ref="AA77" si="138">MIN(AA68,AA74-AA75-AA76)</f>
        <v>0</v>
      </c>
      <c r="AB77" s="1">
        <f t="shared" ref="AB77" si="139">MIN(AB68,AB74-AB75-AB76)</f>
        <v>0</v>
      </c>
      <c r="AC77" s="1">
        <f t="shared" ref="AC77" si="140">MIN(AC68,AC74-AC75-AC76)</f>
        <v>0</v>
      </c>
      <c r="AD77" s="1">
        <f t="shared" ref="AD77" si="141">MIN(AD68,AD74-AD75-AD76)</f>
        <v>0</v>
      </c>
      <c r="AE77" s="1">
        <f t="shared" ref="AE77" si="142">MIN(AE68,AE74-AE75-AE76)</f>
        <v>0</v>
      </c>
      <c r="AF77" s="1">
        <f t="shared" ref="AF77" si="143">MIN(AF68,AF74-AF75-AF76)</f>
        <v>0</v>
      </c>
      <c r="AG77" s="1">
        <f t="shared" ref="AG77" si="144">MIN(AG68,AG74-AG75-AG76)</f>
        <v>0</v>
      </c>
      <c r="AH77" s="1">
        <f t="shared" ref="AH77" si="145">MIN(AH68,AH74-AH75-AH76)</f>
        <v>11.847567318483812</v>
      </c>
      <c r="AI77" s="1">
        <f t="shared" ref="AI77" si="146">MIN(AI68,AI74-AI75-AI76)</f>
        <v>26.296294394129404</v>
      </c>
      <c r="AJ77" s="1">
        <f t="shared" ref="AJ77" si="147">MIN(AJ68,AJ74-AJ75-AJ76)</f>
        <v>39.670443088428897</v>
      </c>
      <c r="AK77" s="1">
        <f t="shared" ref="AK77" si="148">MIN(AK68,AK74-AK75-AK76)</f>
        <v>51.993773744362329</v>
      </c>
      <c r="AL77" s="1">
        <f t="shared" ref="AL77" si="149">MIN(AL68,AL74-AL75-AL76)</f>
        <v>63.289009450319099</v>
      </c>
      <c r="AM77" s="1">
        <f t="shared" ref="AM77" si="150">MIN(AM68,AM74-AM75-AM76)</f>
        <v>73.577865627729693</v>
      </c>
      <c r="AN77" s="1">
        <f t="shared" ref="AN77" si="151">MIN(AN68,AN74-AN75-AN76)</f>
        <v>82.881078531011212</v>
      </c>
      <c r="AO77" s="8"/>
      <c r="AP77" s="19"/>
    </row>
    <row r="78" spans="1:42">
      <c r="A78" t="s">
        <v>71</v>
      </c>
      <c r="B78">
        <f>B74-SUM(B75:B77)</f>
        <v>0</v>
      </c>
      <c r="C78" s="1">
        <f>C74-SUM(C75:C77)</f>
        <v>0</v>
      </c>
      <c r="D78" s="1">
        <f t="shared" ref="D78:K78" si="152">D74-SUM(D75:D77)</f>
        <v>0</v>
      </c>
      <c r="E78" s="1">
        <f t="shared" si="152"/>
        <v>0</v>
      </c>
      <c r="F78" s="1">
        <f t="shared" si="152"/>
        <v>0</v>
      </c>
      <c r="G78" s="1">
        <f t="shared" si="152"/>
        <v>0</v>
      </c>
      <c r="H78" s="1">
        <f t="shared" si="152"/>
        <v>0</v>
      </c>
      <c r="I78" s="1">
        <f t="shared" si="152"/>
        <v>0</v>
      </c>
      <c r="J78" s="1">
        <f t="shared" si="152"/>
        <v>0</v>
      </c>
      <c r="K78" s="1">
        <f t="shared" si="152"/>
        <v>0</v>
      </c>
      <c r="L78" s="1">
        <f t="shared" ref="L78" si="153">L74-SUM(L75:L77)</f>
        <v>0</v>
      </c>
      <c r="M78" s="1">
        <f t="shared" ref="M78" si="154">M74-SUM(M75:M77)</f>
        <v>0</v>
      </c>
      <c r="N78" s="1">
        <f t="shared" ref="N78" si="155">N74-SUM(N75:N77)</f>
        <v>0</v>
      </c>
      <c r="O78" s="1">
        <f t="shared" ref="O78" si="156">O74-SUM(O75:O77)</f>
        <v>0</v>
      </c>
      <c r="P78" s="1">
        <f t="shared" ref="P78" si="157">P74-SUM(P75:P77)</f>
        <v>0</v>
      </c>
      <c r="Q78" s="1">
        <f t="shared" ref="Q78" si="158">Q74-SUM(Q75:Q77)</f>
        <v>0</v>
      </c>
      <c r="R78" s="1">
        <f t="shared" ref="R78" si="159">R74-SUM(R75:R77)</f>
        <v>0</v>
      </c>
      <c r="S78" s="1">
        <f t="shared" ref="S78" si="160">S74-SUM(S75:S77)</f>
        <v>0</v>
      </c>
      <c r="T78" s="1">
        <f t="shared" ref="T78" si="161">T74-SUM(T75:T77)</f>
        <v>0</v>
      </c>
      <c r="U78" s="1">
        <f t="shared" ref="U78" si="162">U74-SUM(U75:U77)</f>
        <v>0</v>
      </c>
      <c r="V78" s="1">
        <f t="shared" ref="V78" si="163">V74-SUM(V75:V77)</f>
        <v>0</v>
      </c>
      <c r="W78" s="1">
        <f t="shared" ref="W78" si="164">W74-SUM(W75:W77)</f>
        <v>0</v>
      </c>
      <c r="X78" s="1">
        <f t="shared" ref="X78" si="165">X74-SUM(X75:X77)</f>
        <v>0</v>
      </c>
      <c r="Y78" s="1">
        <f t="shared" ref="Y78" si="166">Y74-SUM(Y75:Y77)</f>
        <v>0</v>
      </c>
      <c r="Z78" s="1">
        <f t="shared" ref="Z78" si="167">Z74-SUM(Z75:Z77)</f>
        <v>0</v>
      </c>
      <c r="AA78" s="1">
        <f t="shared" ref="AA78" si="168">AA74-SUM(AA75:AA77)</f>
        <v>0</v>
      </c>
      <c r="AB78" s="1">
        <f t="shared" ref="AB78" si="169">AB74-SUM(AB75:AB77)</f>
        <v>0</v>
      </c>
      <c r="AC78" s="1">
        <f t="shared" ref="AC78" si="170">AC74-SUM(AC75:AC77)</f>
        <v>0</v>
      </c>
      <c r="AD78" s="1">
        <f t="shared" ref="AD78" si="171">AD74-SUM(AD75:AD77)</f>
        <v>0</v>
      </c>
      <c r="AE78" s="1">
        <f t="shared" ref="AE78" si="172">AE74-SUM(AE75:AE77)</f>
        <v>0</v>
      </c>
      <c r="AF78" s="1">
        <f t="shared" ref="AF78" si="173">AF74-SUM(AF75:AF77)</f>
        <v>0</v>
      </c>
      <c r="AG78" s="1">
        <f t="shared" ref="AG78" si="174">AG74-SUM(AG75:AG77)</f>
        <v>0</v>
      </c>
      <c r="AH78" s="1">
        <f t="shared" ref="AH78" si="175">AH74-SUM(AH75:AH77)</f>
        <v>0</v>
      </c>
      <c r="AI78" s="1">
        <f t="shared" ref="AI78" si="176">AI74-SUM(AI75:AI77)</f>
        <v>0</v>
      </c>
      <c r="AJ78" s="1">
        <f t="shared" ref="AJ78" si="177">AJ74-SUM(AJ75:AJ77)</f>
        <v>0</v>
      </c>
      <c r="AK78" s="1">
        <f t="shared" ref="AK78" si="178">AK74-SUM(AK75:AK77)</f>
        <v>0</v>
      </c>
      <c r="AL78" s="1">
        <f t="shared" ref="AL78" si="179">AL74-SUM(AL75:AL77)</f>
        <v>0</v>
      </c>
      <c r="AM78" s="1">
        <f t="shared" ref="AM78" si="180">AM74-SUM(AM75:AM77)</f>
        <v>0</v>
      </c>
      <c r="AN78" s="1">
        <f t="shared" ref="AN78" si="181">AN74-SUM(AN75:AN77)</f>
        <v>0</v>
      </c>
      <c r="AP78" s="19"/>
    </row>
    <row r="79" spans="1:42">
      <c r="AP79" s="19"/>
    </row>
    <row r="80" spans="1:42">
      <c r="A80" s="4" t="s">
        <v>72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</row>
    <row r="81" spans="1:41">
      <c r="A81" t="s">
        <v>73</v>
      </c>
      <c r="B81" s="8">
        <f t="shared" ref="B81:AM81" si="182">AVERAGE(B80,1-((B76/B67)*(1-B72)))</f>
        <v>1</v>
      </c>
      <c r="C81" s="8">
        <f t="shared" si="182"/>
        <v>1</v>
      </c>
      <c r="D81" s="8">
        <f t="shared" si="182"/>
        <v>1</v>
      </c>
      <c r="E81" s="8">
        <f t="shared" si="182"/>
        <v>1</v>
      </c>
      <c r="F81" s="8">
        <f t="shared" si="182"/>
        <v>1</v>
      </c>
      <c r="G81" s="8">
        <f t="shared" si="182"/>
        <v>1</v>
      </c>
      <c r="H81" s="8">
        <f t="shared" si="182"/>
        <v>1</v>
      </c>
      <c r="I81" s="8">
        <f t="shared" si="182"/>
        <v>1</v>
      </c>
      <c r="J81" s="8">
        <f t="shared" si="182"/>
        <v>0.98882535057868104</v>
      </c>
      <c r="K81" s="8">
        <f t="shared" si="182"/>
        <v>1</v>
      </c>
      <c r="L81" s="8">
        <f t="shared" si="182"/>
        <v>1</v>
      </c>
      <c r="M81" s="8">
        <f t="shared" si="182"/>
        <v>1</v>
      </c>
      <c r="N81" s="8">
        <f t="shared" si="182"/>
        <v>1</v>
      </c>
      <c r="O81" s="8">
        <f t="shared" si="182"/>
        <v>1</v>
      </c>
      <c r="P81" s="8">
        <f t="shared" si="182"/>
        <v>1</v>
      </c>
      <c r="Q81" s="8">
        <f t="shared" si="182"/>
        <v>1</v>
      </c>
      <c r="R81" s="8">
        <f t="shared" si="182"/>
        <v>1</v>
      </c>
      <c r="S81" s="8">
        <f t="shared" si="182"/>
        <v>1</v>
      </c>
      <c r="T81" s="8">
        <f t="shared" si="182"/>
        <v>1</v>
      </c>
      <c r="U81" s="8">
        <f t="shared" si="182"/>
        <v>1</v>
      </c>
      <c r="V81" s="8">
        <f t="shared" si="182"/>
        <v>1</v>
      </c>
      <c r="W81" s="8">
        <f t="shared" si="182"/>
        <v>1</v>
      </c>
      <c r="X81" s="8">
        <f t="shared" si="182"/>
        <v>0.96747309473251397</v>
      </c>
      <c r="Y81" s="8">
        <f t="shared" si="182"/>
        <v>0.92646117490499935</v>
      </c>
      <c r="Z81" s="8">
        <f t="shared" si="182"/>
        <v>0.88806158938880841</v>
      </c>
      <c r="AA81" s="8">
        <f t="shared" si="182"/>
        <v>0.85217900019161785</v>
      </c>
      <c r="AB81" s="8">
        <f t="shared" si="182"/>
        <v>0.81871891590919021</v>
      </c>
      <c r="AC81" s="8">
        <f t="shared" si="182"/>
        <v>0.78758796573543466</v>
      </c>
      <c r="AD81" s="8">
        <f t="shared" si="182"/>
        <v>0.75869413511945971</v>
      </c>
      <c r="AE81" s="8">
        <f t="shared" si="182"/>
        <v>0.73194696693857275</v>
      </c>
      <c r="AF81" s="8">
        <f t="shared" si="182"/>
        <v>0.7072577317037696</v>
      </c>
      <c r="AG81" s="8">
        <f t="shared" si="182"/>
        <v>0.6845395699928758</v>
      </c>
      <c r="AH81" s="8">
        <f t="shared" si="182"/>
        <v>0.67776278742981688</v>
      </c>
      <c r="AI81" s="8">
        <f t="shared" si="182"/>
        <v>0.67547092574854806</v>
      </c>
      <c r="AJ81" s="8">
        <f t="shared" si="182"/>
        <v>0.6732161643358433</v>
      </c>
      <c r="AK81" s="8">
        <f t="shared" si="182"/>
        <v>0.67099771074793235</v>
      </c>
      <c r="AL81" s="8">
        <f t="shared" si="182"/>
        <v>0.66881479457237081</v>
      </c>
      <c r="AM81" s="8">
        <f t="shared" si="182"/>
        <v>0.66666666666666741</v>
      </c>
      <c r="AN81" s="8">
        <f>AVERAGE(AN80,1-((AN76/AN67)*(1-AN72)))</f>
        <v>0.66455259842829462</v>
      </c>
    </row>
    <row r="82" spans="1:41">
      <c r="A82" t="s">
        <v>74</v>
      </c>
      <c r="B82" s="8">
        <f t="shared" ref="B82:AM82" si="183">AVERAGE(B72,B72-((B77/B68)*B72))</f>
        <v>0.5</v>
      </c>
      <c r="C82" s="8">
        <f t="shared" si="183"/>
        <v>0.5</v>
      </c>
      <c r="D82" s="8">
        <f t="shared" si="183"/>
        <v>0.50000000000000011</v>
      </c>
      <c r="E82" s="8">
        <f t="shared" si="183"/>
        <v>0.49999999999999994</v>
      </c>
      <c r="F82" s="8">
        <f t="shared" si="183"/>
        <v>0.5</v>
      </c>
      <c r="G82" s="8">
        <f t="shared" si="183"/>
        <v>0.5</v>
      </c>
      <c r="H82" s="8">
        <f t="shared" si="183"/>
        <v>0.50000000000000011</v>
      </c>
      <c r="I82" s="8">
        <f t="shared" si="183"/>
        <v>0.5</v>
      </c>
      <c r="J82" s="8">
        <f t="shared" si="183"/>
        <v>0.49287631466317489</v>
      </c>
      <c r="K82" s="8">
        <f t="shared" si="183"/>
        <v>0.48588699945252395</v>
      </c>
      <c r="L82" s="8">
        <f t="shared" si="183"/>
        <v>0.47902860045894319</v>
      </c>
      <c r="M82" s="8">
        <f t="shared" si="183"/>
        <v>0.47229778014482526</v>
      </c>
      <c r="N82" s="8">
        <f t="shared" si="183"/>
        <v>0.46569131247902362</v>
      </c>
      <c r="O82" s="8">
        <f t="shared" si="183"/>
        <v>0.45920607831393145</v>
      </c>
      <c r="P82" s="8">
        <f t="shared" si="183"/>
        <v>0.45283906099073601</v>
      </c>
      <c r="Q82" s="8">
        <f t="shared" si="183"/>
        <v>0.4465873421598161</v>
      </c>
      <c r="R82" s="8">
        <f t="shared" si="183"/>
        <v>0.44044809780409211</v>
      </c>
      <c r="S82" s="8">
        <f t="shared" si="183"/>
        <v>0.43441859445392839</v>
      </c>
      <c r="T82" s="8">
        <f t="shared" si="183"/>
        <v>0.42849618558290309</v>
      </c>
      <c r="U82" s="8">
        <f t="shared" si="183"/>
        <v>0.4226783081744484</v>
      </c>
      <c r="V82" s="8">
        <f t="shared" si="183"/>
        <v>0.41696247944997877</v>
      </c>
      <c r="W82" s="8">
        <f t="shared" si="183"/>
        <v>0.41134629374971871</v>
      </c>
      <c r="X82" s="8">
        <f t="shared" si="183"/>
        <v>0.40582741955797869</v>
      </c>
      <c r="Y82" s="8">
        <f t="shared" si="183"/>
        <v>0.40040359666513348</v>
      </c>
      <c r="Z82" s="8">
        <f t="shared" si="183"/>
        <v>0.39507263345903221</v>
      </c>
      <c r="AA82" s="8">
        <f t="shared" si="183"/>
        <v>0.38983240433900235</v>
      </c>
      <c r="AB82" s="8">
        <f t="shared" si="183"/>
        <v>0.38468084724602564</v>
      </c>
      <c r="AC82" s="8">
        <f t="shared" si="183"/>
        <v>0.3796159613030391</v>
      </c>
      <c r="AD82" s="8">
        <f t="shared" si="183"/>
        <v>0.37463580455967882</v>
      </c>
      <c r="AE82" s="8">
        <f t="shared" si="183"/>
        <v>0.36973849183610835</v>
      </c>
      <c r="AF82" s="8">
        <f t="shared" si="183"/>
        <v>0.36492219266089398</v>
      </c>
      <c r="AG82" s="8">
        <f t="shared" si="183"/>
        <v>0.36018512929817237</v>
      </c>
      <c r="AH82" s="8">
        <f t="shared" si="183"/>
        <v>0.35124830500385573</v>
      </c>
      <c r="AI82" s="8">
        <f t="shared" si="183"/>
        <v>0.34193985009776467</v>
      </c>
      <c r="AJ82" s="8">
        <f t="shared" si="183"/>
        <v>0.33355198462363184</v>
      </c>
      <c r="AK82" s="8">
        <f t="shared" si="183"/>
        <v>0.32598017967571202</v>
      </c>
      <c r="AL82" s="8">
        <f t="shared" si="183"/>
        <v>0.31913114459175668</v>
      </c>
      <c r="AM82" s="8">
        <f t="shared" si="183"/>
        <v>0.31292163617505364</v>
      </c>
      <c r="AN82" s="8">
        <f>AVERAGE(AN72,AN72-((AN77/AN68)*AN72))</f>
        <v>0.30727739654320724</v>
      </c>
      <c r="AO82" s="8"/>
    </row>
    <row r="83" spans="1:41">
      <c r="A83" t="s">
        <v>75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</row>
    <row r="85" spans="1:41">
      <c r="A85" t="s">
        <v>77</v>
      </c>
      <c r="B85" s="8">
        <f>SUMPRODUCT(B75:B78,B80:B83)/B74</f>
        <v>1</v>
      </c>
      <c r="C85" s="8">
        <f>SUMPRODUCT(C75:C78,C80:C83)/C74</f>
        <v>1</v>
      </c>
      <c r="D85" s="8">
        <f t="shared" ref="D85:J85" si="184">SUMPRODUCT(D75:D78,D80:D83)/D74</f>
        <v>1</v>
      </c>
      <c r="E85" s="8">
        <f t="shared" si="184"/>
        <v>1</v>
      </c>
      <c r="F85" s="8">
        <f t="shared" si="184"/>
        <v>1</v>
      </c>
      <c r="G85" s="8">
        <f t="shared" si="184"/>
        <v>1</v>
      </c>
      <c r="H85" s="8">
        <f t="shared" si="184"/>
        <v>1</v>
      </c>
      <c r="I85" s="8">
        <f t="shared" si="184"/>
        <v>1</v>
      </c>
      <c r="J85" s="8">
        <f t="shared" si="184"/>
        <v>0.99952831289444199</v>
      </c>
      <c r="K85" s="8">
        <f t="shared" ref="K85:AN85" si="185">SUMPRODUCT(K75:K78,K80:K83)/K74</f>
        <v>1</v>
      </c>
      <c r="L85" s="8">
        <f t="shared" si="185"/>
        <v>1</v>
      </c>
      <c r="M85" s="8">
        <f t="shared" si="185"/>
        <v>1</v>
      </c>
      <c r="N85" s="8">
        <f t="shared" si="185"/>
        <v>1</v>
      </c>
      <c r="O85" s="8">
        <f t="shared" si="185"/>
        <v>1</v>
      </c>
      <c r="P85" s="8">
        <f t="shared" si="185"/>
        <v>1</v>
      </c>
      <c r="Q85" s="8">
        <f t="shared" si="185"/>
        <v>1</v>
      </c>
      <c r="R85" s="8">
        <f t="shared" si="185"/>
        <v>1</v>
      </c>
      <c r="S85" s="8">
        <f t="shared" si="185"/>
        <v>1</v>
      </c>
      <c r="T85" s="8">
        <f t="shared" si="185"/>
        <v>1</v>
      </c>
      <c r="U85" s="8">
        <f t="shared" si="185"/>
        <v>1</v>
      </c>
      <c r="V85" s="8">
        <f t="shared" si="185"/>
        <v>1</v>
      </c>
      <c r="W85" s="8">
        <f t="shared" si="185"/>
        <v>1</v>
      </c>
      <c r="X85" s="8">
        <f t="shared" si="185"/>
        <v>0.99679017836433392</v>
      </c>
      <c r="Y85" s="8">
        <f t="shared" si="185"/>
        <v>0.98551453938750533</v>
      </c>
      <c r="Z85" s="8">
        <f t="shared" si="185"/>
        <v>0.96976316491842474</v>
      </c>
      <c r="AA85" s="8">
        <f t="shared" si="185"/>
        <v>0.95175355152282481</v>
      </c>
      <c r="AB85" s="8">
        <f t="shared" si="185"/>
        <v>0.93278768957832725</v>
      </c>
      <c r="AC85" s="8">
        <f t="shared" si="185"/>
        <v>0.91366528447592477</v>
      </c>
      <c r="AD85" s="8">
        <f t="shared" si="185"/>
        <v>0.89489208366118411</v>
      </c>
      <c r="AE85" s="8">
        <f t="shared" si="185"/>
        <v>0.87679282223295762</v>
      </c>
      <c r="AF85" s="8">
        <f t="shared" si="185"/>
        <v>0.8595761436139685</v>
      </c>
      <c r="AG85" s="8">
        <f t="shared" si="185"/>
        <v>0.84337375506990497</v>
      </c>
      <c r="AH85" s="8">
        <f t="shared" si="185"/>
        <v>0.82847370733402381</v>
      </c>
      <c r="AI85" s="8">
        <f t="shared" si="185"/>
        <v>0.81527981789317927</v>
      </c>
      <c r="AJ85" s="8">
        <f t="shared" si="185"/>
        <v>0.80363526858582834</v>
      </c>
      <c r="AK85" s="8">
        <f t="shared" si="185"/>
        <v>0.79338588795891485</v>
      </c>
      <c r="AL85" s="8">
        <f t="shared" si="185"/>
        <v>0.78439741459774126</v>
      </c>
      <c r="AM85" s="8">
        <f t="shared" si="185"/>
        <v>0.77655239008133103</v>
      </c>
      <c r="AN85" s="8">
        <f t="shared" si="185"/>
        <v>0.76974769106055496</v>
      </c>
    </row>
    <row r="86" spans="1:41">
      <c r="A86" t="s">
        <v>78</v>
      </c>
      <c r="B86" s="11">
        <f>B85*B74</f>
        <v>97.7</v>
      </c>
      <c r="C86" s="11">
        <f>C85*C74</f>
        <v>107.35306652936944</v>
      </c>
      <c r="D86" s="11">
        <f t="shared" ref="D86:K86" si="186">D85*D74</f>
        <v>117.00613305873888</v>
      </c>
      <c r="E86" s="11">
        <f t="shared" si="186"/>
        <v>126.65919958810832</v>
      </c>
      <c r="F86" s="11">
        <f t="shared" si="186"/>
        <v>136.31226611747778</v>
      </c>
      <c r="G86" s="11">
        <f t="shared" si="186"/>
        <v>145.96533264684723</v>
      </c>
      <c r="H86" s="11">
        <f t="shared" si="186"/>
        <v>155.61839917621668</v>
      </c>
      <c r="I86" s="11">
        <f t="shared" si="186"/>
        <v>165.27146570558614</v>
      </c>
      <c r="J86" s="11">
        <f t="shared" si="186"/>
        <v>174.8420225886546</v>
      </c>
      <c r="K86" s="11">
        <f t="shared" si="186"/>
        <v>169.0937144937904</v>
      </c>
      <c r="L86" s="11">
        <f t="shared" ref="L86" si="187">L85*L74</f>
        <v>163.85725734399739</v>
      </c>
      <c r="M86" s="11">
        <f t="shared" ref="M86" si="188">M85*M74</f>
        <v>158.99534876586415</v>
      </c>
      <c r="N86" s="11">
        <f t="shared" ref="N86" si="189">N85*N74</f>
        <v>154.59550380700202</v>
      </c>
      <c r="O86" s="11">
        <f t="shared" ref="O86" si="190">O85*O74</f>
        <v>150.79232034676861</v>
      </c>
      <c r="P86" s="11">
        <f t="shared" ref="P86" si="191">P85*P74</f>
        <v>147.79090966854298</v>
      </c>
      <c r="Q86" s="11">
        <f t="shared" ref="Q86" si="192">Q85*Q74</f>
        <v>145.90204601292487</v>
      </c>
      <c r="R86" s="11">
        <f t="shared" ref="R86" si="193">R85*R74</f>
        <v>145.5948944791607</v>
      </c>
      <c r="S86" s="11">
        <f t="shared" ref="S86" si="194">S85*S74</f>
        <v>147.57610632985535</v>
      </c>
      <c r="T86" s="11">
        <f t="shared" ref="T86" si="195">T85*T74</f>
        <v>152.90846528552683</v>
      </c>
      <c r="U86" s="11">
        <f t="shared" ref="U86" si="196">U85*U74</f>
        <v>163.18886019267595</v>
      </c>
      <c r="V86" s="11">
        <f t="shared" ref="V86" si="197">V85*V74</f>
        <v>180.81524714458675</v>
      </c>
      <c r="W86" s="11">
        <f t="shared" ref="W86" si="198">W85*W74</f>
        <v>209.38709567726718</v>
      </c>
      <c r="X86" s="11">
        <f t="shared" ref="X86" si="199">X85*X74</f>
        <v>245.61660161378592</v>
      </c>
      <c r="Y86" s="11">
        <f t="shared" ref="Y86" si="200">Y85*Y74</f>
        <v>278.10623240078593</v>
      </c>
      <c r="Z86" s="11">
        <f t="shared" ref="Z86" si="201">Z85*Z74</f>
        <v>307.20882621127532</v>
      </c>
      <c r="AA86" s="11">
        <f t="shared" ref="AA86" si="202">AA85*AA74</f>
        <v>333.33064228317363</v>
      </c>
      <c r="AB86" s="11">
        <f t="shared" ref="AB86" si="203">AB85*AB74</f>
        <v>356.84131778506952</v>
      </c>
      <c r="AC86" s="11">
        <f t="shared" ref="AC86" si="204">AC85*AC74</f>
        <v>378.07637905031504</v>
      </c>
      <c r="AD86" s="11">
        <f t="shared" ref="AD86" si="205">AD85*AD74</f>
        <v>397.33964582786683</v>
      </c>
      <c r="AE86" s="11">
        <f t="shared" ref="AE86" si="206">AE85*AE74</f>
        <v>414.9055243219899</v>
      </c>
      <c r="AF86" s="11">
        <f t="shared" ref="AF86" si="207">AF85*AF74</f>
        <v>431.02118666211049</v>
      </c>
      <c r="AG86" s="11">
        <f t="shared" ref="AG86" si="208">AG85*AG74</f>
        <v>445.90863598785887</v>
      </c>
      <c r="AH86" s="11">
        <f t="shared" ref="AH86" si="209">AH85*AH74</f>
        <v>459.88250201679199</v>
      </c>
      <c r="AI86" s="11">
        <f t="shared" ref="AI86" si="210">AI85*AI74</f>
        <v>473.34565025362383</v>
      </c>
      <c r="AJ86" s="11">
        <f t="shared" ref="AJ86" si="211">AJ85*AJ74</f>
        <v>486.39202949130225</v>
      </c>
      <c r="AK86" s="11">
        <f t="shared" ref="AK86" si="212">AK85*AK74</f>
        <v>499.09138584376007</v>
      </c>
      <c r="AL86" s="11">
        <f t="shared" ref="AL86" si="213">AL85*AL74</f>
        <v>511.50263535269914</v>
      </c>
      <c r="AM86" s="11">
        <f t="shared" ref="AM86" si="214">AM85*AM74</f>
        <v>523.67566508488244</v>
      </c>
      <c r="AN86" s="11">
        <f t="shared" ref="AN86" si="215">AN85*AN74</f>
        <v>535.65285345197503</v>
      </c>
    </row>
    <row r="88" spans="1:41">
      <c r="A88" t="s">
        <v>79</v>
      </c>
      <c r="B88" s="1">
        <f>MAX(B64-B74,0)</f>
        <v>421.3</v>
      </c>
      <c r="C88" s="1">
        <f>MAX(C64-C74,0)</f>
        <v>409.57093347063051</v>
      </c>
      <c r="D88" s="1">
        <f t="shared" ref="D88:J88" si="216">MAX(D64-D74,0)</f>
        <v>397.85017094126101</v>
      </c>
      <c r="E88" s="1">
        <f t="shared" si="216"/>
        <v>386.13767919589168</v>
      </c>
      <c r="F88" s="1">
        <f t="shared" si="216"/>
        <v>374.43342515138613</v>
      </c>
      <c r="G88" s="1">
        <f t="shared" si="216"/>
        <v>362.73737585694124</v>
      </c>
      <c r="H88" s="1">
        <f t="shared" si="216"/>
        <v>351.0494984935566</v>
      </c>
      <c r="I88" s="1">
        <f t="shared" si="216"/>
        <v>339.36976037350809</v>
      </c>
      <c r="J88" s="1">
        <f t="shared" si="216"/>
        <v>332.54116369295787</v>
      </c>
      <c r="K88" s="1">
        <f t="shared" ref="K88:AN88" si="217">MAX(K64-K74,0)</f>
        <v>353.68147721382803</v>
      </c>
      <c r="L88" s="1">
        <f t="shared" si="217"/>
        <v>374.68929517757272</v>
      </c>
      <c r="M88" s="1">
        <f t="shared" si="217"/>
        <v>395.79836339460076</v>
      </c>
      <c r="N88" s="1">
        <f t="shared" si="217"/>
        <v>416.93552097002646</v>
      </c>
      <c r="O88" s="1">
        <f t="shared" si="217"/>
        <v>437.98095722095354</v>
      </c>
      <c r="P88" s="1">
        <f t="shared" si="217"/>
        <v>458.74479416849408</v>
      </c>
      <c r="Q88" s="1">
        <f t="shared" si="217"/>
        <v>478.93195044299398</v>
      </c>
      <c r="R88" s="1">
        <f t="shared" si="217"/>
        <v>498.08942724705372</v>
      </c>
      <c r="S88" s="1">
        <f t="shared" si="217"/>
        <v>515.52722733353153</v>
      </c>
      <c r="T88" s="1">
        <f t="shared" si="217"/>
        <v>530.19972342459414</v>
      </c>
      <c r="U88" s="1">
        <f t="shared" si="217"/>
        <v>540.52770070113854</v>
      </c>
      <c r="V88" s="1">
        <f t="shared" si="217"/>
        <v>544.13141029676399</v>
      </c>
      <c r="W88" s="1">
        <f t="shared" si="217"/>
        <v>537.43013918767781</v>
      </c>
      <c r="X88" s="1">
        <f t="shared" si="217"/>
        <v>522.94008971191852</v>
      </c>
      <c r="Y88" s="1">
        <f t="shared" si="217"/>
        <v>510.36376311523696</v>
      </c>
      <c r="Z88" s="1">
        <f t="shared" si="217"/>
        <v>499.68053139615853</v>
      </c>
      <c r="AA88" s="1">
        <f t="shared" si="217"/>
        <v>490.87175631045801</v>
      </c>
      <c r="AB88" s="1">
        <f t="shared" si="217"/>
        <v>483.92076233009067</v>
      </c>
      <c r="AC88" s="1">
        <f t="shared" si="217"/>
        <v>478.81281168863916</v>
      </c>
      <c r="AD88" s="1">
        <f t="shared" si="217"/>
        <v>475.53508147947679</v>
      </c>
      <c r="AE88" s="1">
        <f t="shared" si="217"/>
        <v>474.07664277506103</v>
      </c>
      <c r="AF88" s="1">
        <f t="shared" si="217"/>
        <v>474.42844173792429</v>
      </c>
      <c r="AG88" s="1">
        <f t="shared" si="217"/>
        <v>476.58328269606579</v>
      </c>
      <c r="AH88" s="1">
        <f t="shared" si="217"/>
        <v>480.53581315752945</v>
      </c>
      <c r="AI88" s="1">
        <f t="shared" si="217"/>
        <v>486.28251074101206</v>
      </c>
      <c r="AJ88" s="1">
        <f t="shared" si="217"/>
        <v>493.82167200136769</v>
      </c>
      <c r="AK88" s="1">
        <f t="shared" si="217"/>
        <v>503.15340313087052</v>
      </c>
      <c r="AL88" s="1">
        <f t="shared" si="217"/>
        <v>514.27961251905833</v>
      </c>
      <c r="AM88" s="1">
        <f t="shared" si="217"/>
        <v>527.20400515592803</v>
      </c>
      <c r="AN88" s="1">
        <f t="shared" si="217"/>
        <v>541.93207886516484</v>
      </c>
    </row>
    <row r="89" spans="1:41">
      <c r="A89" t="s">
        <v>80</v>
      </c>
      <c r="B89" s="8">
        <f>IFERROR((B62-B86)/B88,0)</f>
        <v>0.58936624732969378</v>
      </c>
      <c r="C89" s="8">
        <f>IFERROR((C62-C86)/C88,0)</f>
        <v>0.57929631739270915</v>
      </c>
      <c r="D89" s="8">
        <f t="shared" ref="D89:K89" si="218">IFERROR((D62-D86)/D88,0)</f>
        <v>0.56863467572736603</v>
      </c>
      <c r="E89" s="8">
        <f t="shared" si="218"/>
        <v>0.55732811860278386</v>
      </c>
      <c r="F89" s="8">
        <f t="shared" si="218"/>
        <v>0.54531686457357476</v>
      </c>
      <c r="G89" s="8">
        <f t="shared" si="218"/>
        <v>0.5325335055405539</v>
      </c>
      <c r="H89" s="8">
        <f t="shared" si="218"/>
        <v>0.51890175047107312</v>
      </c>
      <c r="I89" s="8">
        <f t="shared" si="218"/>
        <v>0.50433491233505945</v>
      </c>
      <c r="J89" s="8">
        <f t="shared" si="218"/>
        <v>0.48186440965190291</v>
      </c>
      <c r="K89" s="8">
        <f t="shared" si="218"/>
        <v>0.48858265016881358</v>
      </c>
      <c r="L89" s="8">
        <f t="shared" ref="L89" si="219">IFERROR((L62-L86)/L88,0)</f>
        <v>0.49372174525028445</v>
      </c>
      <c r="M89" s="8">
        <f t="shared" ref="M89" si="220">IFERROR((M62-M86)/M88,0)</f>
        <v>0.49759864734116427</v>
      </c>
      <c r="N89" s="8">
        <f t="shared" ref="N89" si="221">IFERROR((N62-N86)/N88,0)</f>
        <v>0.50028701374809925</v>
      </c>
      <c r="O89" s="8">
        <f t="shared" ref="O89" si="222">IFERROR((O62-O86)/O88,0)</f>
        <v>0.50179505505972755</v>
      </c>
      <c r="P89" s="8">
        <f t="shared" ref="P89" si="223">IFERROR((P62-P86)/P88,0)</f>
        <v>0.50205336680055446</v>
      </c>
      <c r="Q89" s="8">
        <f t="shared" ref="Q89" si="224">IFERROR((Q62-Q86)/Q88,0)</f>
        <v>0.5008911531289657</v>
      </c>
      <c r="R89" s="8">
        <f t="shared" ref="R89" si="225">IFERROR((R62-R86)/R88,0)</f>
        <v>0.49799462182140181</v>
      </c>
      <c r="S89" s="8">
        <f t="shared" ref="S89" si="226">IFERROR((S62-S86)/S88,0)</f>
        <v>0.49283553054879914</v>
      </c>
      <c r="T89" s="8">
        <f t="shared" ref="T89" si="227">IFERROR((T62-T86)/T88,0)</f>
        <v>0.48454584719209015</v>
      </c>
      <c r="U89" s="8">
        <f t="shared" ref="U89" si="228">IFERROR((U62-U86)/U88,0)</f>
        <v>0.47168738351461342</v>
      </c>
      <c r="V89" s="8">
        <f t="shared" ref="V89" si="229">IFERROR((V62-V86)/V88,0)</f>
        <v>0.45179826104622856</v>
      </c>
      <c r="W89" s="8">
        <f t="shared" ref="W89" si="230">IFERROR((W62-W86)/W88,0)</f>
        <v>0.42041303512720557</v>
      </c>
      <c r="X89" s="8">
        <f t="shared" ref="X89" si="231">IFERROR((X62-X86)/X88,0)</f>
        <v>0.37971166338411122</v>
      </c>
      <c r="Y89" s="8">
        <f t="shared" ref="Y89" si="232">IFERROR((Y62-Y86)/Y88,0)</f>
        <v>0.34310859207011501</v>
      </c>
      <c r="Z89" s="8">
        <f t="shared" ref="Z89" si="233">IFERROR((Z62-Z86)/Z88,0)</f>
        <v>0.31064784882791524</v>
      </c>
      <c r="AA89" s="8">
        <f t="shared" ref="AA89" si="234">IFERROR((AA62-AA86)/AA88,0)</f>
        <v>0.28216615924214977</v>
      </c>
      <c r="AB89" s="8">
        <f t="shared" ref="AB89" si="235">IFERROR((AB62-AB86)/AB88,0)</f>
        <v>0.25746470252548448</v>
      </c>
      <c r="AC89" s="8">
        <f t="shared" ref="AC89" si="236">IFERROR((AC62-AC86)/AC88,0)</f>
        <v>0.23631029420655764</v>
      </c>
      <c r="AD89" s="8">
        <f t="shared" ref="AD89" si="237">IFERROR((AD62-AD86)/AD88,0)</f>
        <v>0.21843854443976979</v>
      </c>
      <c r="AE89" s="8">
        <f t="shared" ref="AE89" si="238">IFERROR((AE62-AE86)/AE88,0)</f>
        <v>0.20355894718825399</v>
      </c>
      <c r="AF89" s="8">
        <f t="shared" ref="AF89" si="239">IFERROR((AF62-AF86)/AF88,0)</f>
        <v>0.19136165101430139</v>
      </c>
      <c r="AG89" s="8">
        <f t="shared" ref="AG89" si="240">IFERROR((AG62-AG86)/AG88,0)</f>
        <v>0.18152547462645935</v>
      </c>
      <c r="AH89" s="8">
        <f t="shared" ref="AH89" si="241">IFERROR((AH62-AH86)/AH88,0)</f>
        <v>0.17348551757403902</v>
      </c>
      <c r="AI89" s="8">
        <f t="shared" ref="AI89" si="242">IFERROR((AI62-AI86)/AI88,0)</f>
        <v>0.16646892434921642</v>
      </c>
      <c r="AJ89" s="8">
        <f t="shared" ref="AJ89" si="243">IFERROR((AJ62-AJ86)/AJ88,0)</f>
        <v>0.16033582028778845</v>
      </c>
      <c r="AK89" s="8">
        <f t="shared" ref="AK89" si="244">IFERROR((AK62-AK86)/AK88,0)</f>
        <v>0.15498246892777964</v>
      </c>
      <c r="AL89" s="8">
        <f t="shared" ref="AL89" si="245">IFERROR((AL62-AL86)/AL88,0)</f>
        <v>0.15031635001938579</v>
      </c>
      <c r="AM89" s="8">
        <f t="shared" ref="AM89" si="246">IFERROR((AM62-AM86)/AM88,0)</f>
        <v>0.14625496950838629</v>
      </c>
      <c r="AN89" s="8">
        <f t="shared" ref="AN89" si="247">IFERROR((AN62-AN86)/AN88,0)</f>
        <v>0.14272479811491259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Counsell Thomas (Strategy)</dc:creator>
  <cp:lastModifiedBy>Thomas Counsell</cp:lastModifiedBy>
  <dcterms:created xsi:type="dcterms:W3CDTF">2013-04-08T14:34:55Z</dcterms:created>
  <dcterms:modified xsi:type="dcterms:W3CDTF">2013-05-03T20:35:27Z</dcterms:modified>
</cp:coreProperties>
</file>