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ecode_work\마켓오브메테리얼_PG_연동\"/>
    </mc:Choice>
  </mc:AlternateContent>
  <xr:revisionPtr revIDLastSave="0" documentId="13_ncr:1_{0E23ACD1-9C31-4B05-AB23-E36BF8F39A7D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FITTING!$B$2:$AC$13</definedName>
    <definedName name="_xlnm._FilterDatabase" localSheetId="2" hidden="1">FLANGE!$B$2:$Z$8</definedName>
    <definedName name="_xlnm._FilterDatabase" localSheetId="0" hidden="1">DATA!$B$38:$F$39</definedName>
    <definedName name="_xlnm._FilterDatabase" localSheetId="3" hidden="1">VALVE!$A$2:$AB$10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3" l="1"/>
  <c r="AB4" i="3"/>
  <c r="AC4" i="3"/>
  <c r="AD4" i="3"/>
  <c r="AE4" i="3"/>
  <c r="AF4" i="3"/>
  <c r="AG4" i="3"/>
  <c r="AI4" i="3"/>
  <c r="W4" i="1"/>
  <c r="Z4" i="1"/>
  <c r="AA4" i="1"/>
  <c r="AB4" i="1"/>
  <c r="AC4" i="1"/>
  <c r="AD4" i="1"/>
  <c r="AE4" i="1"/>
  <c r="W5" i="1"/>
  <c r="Z5" i="1"/>
  <c r="AA5" i="1"/>
  <c r="AB5" i="1"/>
  <c r="AC5" i="1"/>
  <c r="AD5" i="1"/>
  <c r="AE5" i="1"/>
  <c r="AH4" i="3" l="1"/>
  <c r="AJ4" i="3" s="1"/>
  <c r="AK4" i="3" s="1"/>
  <c r="AF5" i="1"/>
  <c r="AG5" i="1" s="1"/>
  <c r="AF4" i="1"/>
  <c r="AG4" i="1" s="1"/>
  <c r="AM12" i="4"/>
  <c r="AL12" i="4"/>
  <c r="AJ12" i="4"/>
  <c r="AI12" i="4"/>
  <c r="AH12" i="4"/>
  <c r="AG12" i="4"/>
  <c r="AF12" i="4"/>
  <c r="AE12" i="4"/>
  <c r="AM11" i="4"/>
  <c r="AL11" i="4"/>
  <c r="AJ11" i="4"/>
  <c r="AI11" i="4"/>
  <c r="AH11" i="4"/>
  <c r="AG11" i="4"/>
  <c r="AF11" i="4"/>
  <c r="AE11" i="4"/>
  <c r="AM10" i="4"/>
  <c r="AL10" i="4"/>
  <c r="AJ10" i="4"/>
  <c r="AI10" i="4"/>
  <c r="AH10" i="4"/>
  <c r="AG10" i="4"/>
  <c r="AF10" i="4"/>
  <c r="AE10" i="4"/>
  <c r="AM9" i="4"/>
  <c r="AL9" i="4"/>
  <c r="AJ9" i="4"/>
  <c r="AI9" i="4"/>
  <c r="AH9" i="4"/>
  <c r="AG9" i="4"/>
  <c r="AF9" i="4"/>
  <c r="AE9" i="4"/>
  <c r="AM8" i="4"/>
  <c r="AL8" i="4"/>
  <c r="AJ8" i="4"/>
  <c r="AI8" i="4"/>
  <c r="AH8" i="4"/>
  <c r="AG8" i="4"/>
  <c r="AF8" i="4"/>
  <c r="AE8" i="4"/>
  <c r="AM7" i="4"/>
  <c r="AL7" i="4"/>
  <c r="AJ7" i="4"/>
  <c r="AI7" i="4"/>
  <c r="AH7" i="4"/>
  <c r="AG7" i="4"/>
  <c r="AF7" i="4"/>
  <c r="AE7" i="4"/>
  <c r="AM6" i="4"/>
  <c r="AL6" i="4"/>
  <c r="AJ6" i="4"/>
  <c r="AI6" i="4"/>
  <c r="AH6" i="4"/>
  <c r="AG6" i="4"/>
  <c r="AF6" i="4"/>
  <c r="AE6" i="4"/>
  <c r="AM5" i="4"/>
  <c r="AL5" i="4"/>
  <c r="AJ5" i="4"/>
  <c r="AI5" i="4"/>
  <c r="AH5" i="4"/>
  <c r="AG5" i="4"/>
  <c r="AF5" i="4"/>
  <c r="AE5" i="4"/>
  <c r="AM4" i="4"/>
  <c r="AL4" i="4"/>
  <c r="AJ4" i="4"/>
  <c r="AI4" i="4"/>
  <c r="AH4" i="4"/>
  <c r="AG4" i="4"/>
  <c r="AF4" i="4"/>
  <c r="AE4" i="4"/>
  <c r="AI8" i="3"/>
  <c r="AG8" i="3"/>
  <c r="AF8" i="3"/>
  <c r="AE8" i="3"/>
  <c r="AD8" i="3"/>
  <c r="AC8" i="3"/>
  <c r="AB8" i="3"/>
  <c r="AI7" i="3"/>
  <c r="AG7" i="3"/>
  <c r="AF7" i="3"/>
  <c r="AE7" i="3"/>
  <c r="AD7" i="3"/>
  <c r="AC7" i="3"/>
  <c r="AB7" i="3"/>
  <c r="AI6" i="3"/>
  <c r="AG6" i="3"/>
  <c r="AF6" i="3"/>
  <c r="AE6" i="3"/>
  <c r="AD6" i="3"/>
  <c r="AC6" i="3"/>
  <c r="AB6" i="3"/>
  <c r="AI5" i="3"/>
  <c r="AG5" i="3"/>
  <c r="AF5" i="3"/>
  <c r="AE5" i="3"/>
  <c r="AD5" i="3"/>
  <c r="AC5" i="3"/>
  <c r="AB5" i="3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E7" i="1"/>
  <c r="AD7" i="1"/>
  <c r="AC7" i="1"/>
  <c r="AB7" i="1"/>
  <c r="AA7" i="1"/>
  <c r="Z7" i="1"/>
  <c r="AE6" i="1"/>
  <c r="AD6" i="1"/>
  <c r="AC6" i="1"/>
  <c r="AB6" i="1"/>
  <c r="AA6" i="1"/>
  <c r="Z6" i="1"/>
  <c r="C58" i="5"/>
  <c r="AM3" i="4"/>
  <c r="AL3" i="4"/>
  <c r="AJ3" i="4"/>
  <c r="AI3" i="4"/>
  <c r="AH3" i="4"/>
  <c r="AG3" i="4"/>
  <c r="AF3" i="4"/>
  <c r="AE3" i="4"/>
  <c r="AI3" i="3"/>
  <c r="AG3" i="3"/>
  <c r="AF3" i="3"/>
  <c r="AE3" i="3"/>
  <c r="AD3" i="3"/>
  <c r="AC3" i="3"/>
  <c r="AB3" i="3"/>
  <c r="AK3" i="2"/>
  <c r="AJ3" i="2"/>
  <c r="AI3" i="2"/>
  <c r="AH3" i="2"/>
  <c r="AG3" i="2"/>
  <c r="AF3" i="2"/>
  <c r="AE3" i="1"/>
  <c r="Z3" i="1"/>
  <c r="AD3" i="1"/>
  <c r="AC3" i="1"/>
  <c r="AB3" i="1"/>
  <c r="AA3" i="1"/>
  <c r="M28" i="5"/>
  <c r="I20" i="5"/>
  <c r="H14" i="5"/>
  <c r="K5" i="5"/>
  <c r="AK8" i="4" l="1"/>
  <c r="AN8" i="4" s="1"/>
  <c r="AO8" i="4" s="1"/>
  <c r="AK11" i="4"/>
  <c r="AN11" i="4" s="1"/>
  <c r="AO11" i="4" s="1"/>
  <c r="AK12" i="4"/>
  <c r="AN12" i="4" s="1"/>
  <c r="AO12" i="4" s="1"/>
  <c r="AK7" i="4"/>
  <c r="AN7" i="4" s="1"/>
  <c r="AO7" i="4" s="1"/>
  <c r="AK4" i="4"/>
  <c r="AN4" i="4" s="1"/>
  <c r="AO4" i="4" s="1"/>
  <c r="AK5" i="4"/>
  <c r="AN5" i="4" s="1"/>
  <c r="AO5" i="4" s="1"/>
  <c r="AK6" i="4"/>
  <c r="AN6" i="4" s="1"/>
  <c r="AO6" i="4" s="1"/>
  <c r="AK10" i="4"/>
  <c r="AN10" i="4" s="1"/>
  <c r="AO10" i="4" s="1"/>
  <c r="AK9" i="4"/>
  <c r="AN9" i="4" s="1"/>
  <c r="AO9" i="4" s="1"/>
  <c r="AH6" i="3"/>
  <c r="AJ6" i="3" s="1"/>
  <c r="AK6" i="3" s="1"/>
  <c r="AH5" i="3"/>
  <c r="AJ5" i="3" s="1"/>
  <c r="AK5" i="3" s="1"/>
  <c r="AH7" i="3"/>
  <c r="AJ7" i="3" s="1"/>
  <c r="AK7" i="3" s="1"/>
  <c r="AH8" i="3"/>
  <c r="AJ8" i="3" s="1"/>
  <c r="AK8" i="3" s="1"/>
  <c r="AL5" i="2"/>
  <c r="AM5" i="2" s="1"/>
  <c r="AL4" i="2"/>
  <c r="AM4" i="2" s="1"/>
  <c r="AL6" i="2"/>
  <c r="AM6" i="2" s="1"/>
  <c r="AL8" i="2"/>
  <c r="AM8" i="2" s="1"/>
  <c r="AL7" i="2"/>
  <c r="AM7" i="2" s="1"/>
  <c r="AL9" i="2"/>
  <c r="AM9" i="2" s="1"/>
  <c r="AL11" i="2"/>
  <c r="AM11" i="2" s="1"/>
  <c r="AL13" i="2"/>
  <c r="AM13" i="2" s="1"/>
  <c r="AL10" i="2"/>
  <c r="AM10" i="2" s="1"/>
  <c r="AL12" i="2"/>
  <c r="AM12" i="2" s="1"/>
  <c r="AF6" i="1"/>
  <c r="AG6" i="1" s="1"/>
  <c r="AF7" i="1"/>
  <c r="AG7" i="1" s="1"/>
  <c r="AK3" i="4"/>
  <c r="AN3" i="4" s="1"/>
  <c r="AO3" i="4" s="1"/>
  <c r="AH3" i="3"/>
  <c r="AL3" i="2"/>
  <c r="AM3" i="2" s="1"/>
  <c r="AF3" i="1"/>
  <c r="AG3" i="1" s="1"/>
  <c r="G8" i="3"/>
  <c r="G7" i="3"/>
  <c r="G6" i="3"/>
  <c r="G5" i="3"/>
  <c r="Y3" i="3"/>
  <c r="O13" i="2"/>
  <c r="J13" i="2"/>
  <c r="I13" i="2"/>
  <c r="O12" i="2"/>
  <c r="J12" i="2"/>
  <c r="I12" i="2"/>
  <c r="O11" i="2"/>
  <c r="J11" i="2"/>
  <c r="I11" i="2"/>
  <c r="O10" i="2"/>
  <c r="J10" i="2"/>
  <c r="O9" i="2"/>
  <c r="J9" i="2"/>
  <c r="O8" i="2"/>
  <c r="J8" i="2"/>
  <c r="I8" i="2"/>
  <c r="W7" i="1"/>
  <c r="W3" i="1"/>
  <c r="AJ3" i="3" l="1"/>
  <c r="AK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<sst xmlns="http://schemas.openxmlformats.org/spreadsheetml/2006/main" count="888" uniqueCount="371">
  <si>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</si>
  <si>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</si>
  <si>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</si>
  <si>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</si>
  <si>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</si>
  <si>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</si>
  <si>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</si>
  <si>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</si>
  <si>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</si>
  <si>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</si>
  <si>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</si>
  <si>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</si>
  <si>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</si>
  <si>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</si>
  <si>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</si>
  <si>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</si>
  <si>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</si>
  <si>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</si>
  <si>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</si>
  <si>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</si>
  <si>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</si>
  <si>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SEAMLESS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</si>
  <si>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</si>
  <si>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</si>
  <si>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</si>
  <si>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</si>
  <si>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4" type="noConversion"/>
  </si>
  <si>
    <t>SEAMLESS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</si>
  <si>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</si>
  <si>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</si>
  <si>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</si>
  <si>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</si>
  <si>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</si>
  <si>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</si>
  <si>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</si>
  <si>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</si>
  <si>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</si>
  <si>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</si>
  <si>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</si>
  <si>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</si>
  <si>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</si>
  <si>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</si>
  <si>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</si>
  <si>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</si>
  <si>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</si>
  <si>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</si>
  <si>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</si>
  <si>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</si>
  <si>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</si>
  <si>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</si>
  <si>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</si>
  <si>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</si>
  <si>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</si>
  <si>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</si>
  <si>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</si>
  <si>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</si>
  <si>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</si>
  <si>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</si>
  <si>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</si>
  <si>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</si>
  <si>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</si>
  <si>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</si>
  <si>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</si>
  <si>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</si>
  <si>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</si>
  <si>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SCH 80</t>
    <phoneticPr fontId="14" type="noConversion"/>
  </si>
  <si>
    <t>REDUCER</t>
    <phoneticPr fontId="4" type="noConversion"/>
  </si>
  <si>
    <t>CON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</si>
  <si>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</si>
  <si>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</si>
  <si>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</si>
  <si>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</si>
  <si>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</si>
  <si>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</si>
  <si>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</si>
  <si>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</si>
  <si>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S80</t>
  </si>
  <si>
    <t>A182-F304L</t>
  </si>
  <si>
    <t>1"</t>
  </si>
  <si>
    <t>SW</t>
  </si>
  <si>
    <t>3/8"</t>
  </si>
  <si>
    <t>3000LB</t>
  </si>
  <si>
    <t>PT</t>
  </si>
  <si>
    <t>3/4"</t>
  </si>
  <si>
    <t>1/2"</t>
  </si>
  <si>
    <t>A403-WP304/L</t>
  </si>
  <si>
    <t>A105</t>
  </si>
  <si>
    <t>FORGED FITTING</t>
    <phoneticPr fontId="4" type="noConversion"/>
  </si>
  <si>
    <t>A182-F53</t>
  </si>
  <si>
    <t>ASTM</t>
    <phoneticPr fontId="4" type="noConversion"/>
  </si>
  <si>
    <t>FITTING</t>
    <phoneticPr fontId="10" type="noConversion"/>
  </si>
  <si>
    <t>BUSH</t>
  </si>
  <si>
    <t>REDUCER</t>
    <phoneticPr fontId="4" type="noConversion"/>
  </si>
  <si>
    <t>CON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</si>
  <si>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</si>
  <si>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</si>
  <si>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</si>
  <si>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</si>
  <si>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</si>
  <si>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</si>
  <si>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</si>
  <si>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</si>
  <si>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</si>
  <si>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</si>
  <si>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</si>
  <si>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</si>
  <si>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</si>
  <si>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</si>
  <si>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</si>
  <si>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</si>
  <si>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</si>
  <si>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</si>
  <si>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</si>
  <si>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</si>
  <si>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</si>
  <si>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1500LB</t>
  </si>
  <si>
    <t>RF</t>
  </si>
  <si>
    <t>WN</t>
  </si>
  <si>
    <t>RTJ</t>
  </si>
  <si>
    <t>BL</t>
  </si>
  <si>
    <t>300LB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</si>
  <si>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</si>
  <si>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</si>
  <si>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</si>
  <si>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</si>
  <si>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</si>
  <si>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동강</t>
  </si>
  <si>
    <t>CHECK VALVE</t>
  </si>
  <si>
    <t>LIFT</t>
  </si>
  <si>
    <t>DK</t>
  </si>
  <si>
    <t>GATE VALVE</t>
  </si>
  <si>
    <t>GLOBE VALVE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</si>
  <si>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</si>
  <si>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</si>
  <si>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</si>
  <si>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</si>
  <si>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</si>
  <si>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Y-STRAINER</t>
  </si>
  <si>
    <t>REDUCING Y/N</t>
    <phoneticPr fontId="4" type="noConversion"/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</si>
  <si>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</si>
  <si>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</si>
  <si>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</si>
  <si>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</si>
  <si>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</si>
  <si>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</si>
  <si>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</si>
  <si>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</si>
  <si>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</si>
  <si>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</si>
  <si>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</si>
  <si>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</si>
  <si>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</si>
  <si>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</si>
  <si>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</si>
  <si>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</si>
  <si>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</si>
  <si>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</si>
  <si>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</si>
  <si>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</si>
  <si>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</si>
  <si>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</si>
  <si>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</si>
  <si>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</si>
  <si>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</si>
  <si>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</si>
  <si>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</si>
  <si>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</si>
  <si>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</si>
  <si>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</si>
  <si>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</si>
  <si>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</si>
  <si>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</si>
  <si>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</si>
  <si>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</si>
  <si>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</si>
  <si>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</si>
  <si>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</si>
  <si>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</si>
  <si>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</si>
  <si>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</si>
  <si>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</si>
  <si>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</si>
  <si>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</si>
  <si>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</si>
  <si>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</si>
  <si>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30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</si>
  <si>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</si>
  <si>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</si>
  <si>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</si>
  <si>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</si>
  <si>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</si>
  <si>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</si>
  <si>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</si>
  <si>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</si>
  <si>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</si>
  <si>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</si>
  <si>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</si>
  <si>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</si>
  <si>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</si>
  <si>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</si>
  <si>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</si>
  <si>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</si>
  <si>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</si>
  <si>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</si>
  <si>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</si>
  <si>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</si>
  <si>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</si>
  <si>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</si>
  <si>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</si>
  <si>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</si>
  <si>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</si>
  <si>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</si>
  <si>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</si>
  <si>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</si>
  <si>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</si>
  <si>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</si>
  <si>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</si>
  <si>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</si>
  <si>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</si>
  <si>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</si>
  <si>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</si>
  <si>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</si>
  <si>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</si>
  <si>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</si>
  <si>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</si>
  <si>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</si>
  <si>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</si>
  <si>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</si>
  <si>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</si>
  <si>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</si>
  <si>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</si>
  <si>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</si>
  <si>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</si>
  <si>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</si>
  <si>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</si>
  <si>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</si>
  <si>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</si>
  <si>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</si>
  <si>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</si>
  <si>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</si>
  <si>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</si>
  <si>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</si>
  <si>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</si>
  <si>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</si>
  <si>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</si>
  <si>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</si>
  <si>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</si>
  <si>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</si>
  <si>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</si>
  <si>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</si>
  <si>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</si>
  <si>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</si>
  <si>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</si>
  <si>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</si>
  <si>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</si>
  <si>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</si>
  <si>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</si>
  <si>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</si>
  <si>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</si>
  <si>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</si>
  <si>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</si>
  <si>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</si>
  <si>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</si>
  <si>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</si>
  <si>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</si>
  <si>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</si>
  <si>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</si>
  <si>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</si>
  <si>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</si>
  <si>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</si>
  <si>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</si>
  <si>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</si>
  <si>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</si>
  <si>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</si>
  <si>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</si>
  <si>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</si>
  <si>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</si>
  <si>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</si>
  <si>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</si>
  <si>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</si>
  <si>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</si>
  <si>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</si>
  <si>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</si>
  <si>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</si>
  <si>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</si>
  <si>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</si>
  <si>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</si>
  <si>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</si>
  <si>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</si>
  <si>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</si>
  <si>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</si>
  <si>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</si>
  <si>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</si>
  <si>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</si>
  <si>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</si>
  <si>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</si>
  <si>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</si>
  <si>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</si>
  <si>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</si>
  <si>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</si>
  <si>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</si>
  <si>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</si>
  <si>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</si>
  <si>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</si>
  <si>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</si>
  <si>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</si>
  <si>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</si>
  <si>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</si>
  <si>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</si>
  <si>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</si>
  <si>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</si>
  <si>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</si>
  <si>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</si>
  <si>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</si>
  <si>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</si>
  <si>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</si>
  <si>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</si>
  <si>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</si>
  <si>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</si>
  <si>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</si>
  <si>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</si>
  <si>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</si>
  <si>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</si>
  <si>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</si>
  <si>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</si>
  <si>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</si>
  <si>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</si>
  <si>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</si>
  <si>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</si>
  <si>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</si>
  <si>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</si>
  <si>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</si>
  <si>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</si>
  <si>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</si>
  <si>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</si>
  <si>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</si>
  <si>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</si>
  <si>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</si>
  <si>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</si>
  <si>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</si>
  <si>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</si>
  <si>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</si>
  <si>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</si>
  <si>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</si>
  <si>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</si>
  <si>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</si>
  <si>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</si>
  <si>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</si>
  <si>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</si>
  <si>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</si>
  <si>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</si>
  <si>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</si>
  <si>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</si>
  <si>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</si>
  <si>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</si>
  <si>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</si>
  <si>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</si>
  <si>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</si>
  <si>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</si>
  <si>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</si>
  <si>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</si>
  <si>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</si>
  <si>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</si>
  <si>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</si>
  <si>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</si>
  <si>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</si>
  <si>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</si>
  <si>
    <t>GRADE</t>
    <phoneticPr fontId="3" type="noConversion"/>
  </si>
  <si>
    <t xml:space="preserve"> CHINA</t>
    <phoneticPr fontId="3" type="noConversion"/>
  </si>
  <si>
    <t>N</t>
    <phoneticPr fontId="3" type="noConversion"/>
  </si>
  <si>
    <t>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</si>
</sst>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7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16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 applyProtection="1">
      <alignment horizontal="center" vertical="center" wrapText="1"/>
      <protection locked="0"/>
    </xf>
    <xf numFmtId="0" fontId="16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topLeftCell="P1" workbookViewId="0">
      <selection activeCell="V12" sqref="V12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34"/>
  </cols>
  <sheetData>
    <row r="1" spans="1:33" ht="82.5" x14ac:dyDescent="0.3">
      <c r="L1" s="34" t="s">
        <v>262</v>
      </c>
      <c r="M1" s="34" t="s">
        <v>263</v>
      </c>
      <c r="N1" s="34" t="s">
        <v>264</v>
      </c>
      <c r="O1" s="34" t="s">
        <v>258</v>
      </c>
      <c r="P1" s="34" t="s">
        <v>272</v>
      </c>
      <c r="Q1" s="34" t="s">
        <v>257</v>
      </c>
      <c r="R1" s="34" t="s">
        <v>256</v>
      </c>
      <c r="S1" s="34" t="s">
        <v>279</v>
      </c>
    </row>
    <row r="2" spans="1:33" ht="40.5" x14ac:dyDescent="0.3">
      <c r="A2" s="1" t="s">
        <v>166</v>
      </c>
      <c r="B2" s="1" t="s">
        <v>0</v>
      </c>
      <c r="C2" s="1" t="s">
        <v>152</v>
      </c>
      <c r="D2" s="1" t="s">
        <v>175</v>
      </c>
      <c r="E2" s="1" t="s">
        <v>177</v>
      </c>
      <c r="F2" s="1" t="s">
        <v>155</v>
      </c>
      <c r="G2" s="2" t="s">
        <v>4</v>
      </c>
      <c r="H2" s="1" t="s">
        <v>5</v>
      </c>
      <c r="I2" s="3" t="s">
        <v>6</v>
      </c>
      <c r="J2" s="1" t="s">
        <v>176</v>
      </c>
      <c r="K2" s="1" t="s">
        <v>8</v>
      </c>
      <c r="L2" s="1" t="s">
        <v>357</v>
      </c>
      <c r="M2" s="1" t="s">
        <v>358</v>
      </c>
      <c r="N2" s="1" t="s">
        <v>359</v>
      </c>
      <c r="O2" s="1" t="s">
        <v>360</v>
      </c>
      <c r="P2" s="1" t="s">
        <v>361</v>
      </c>
      <c r="Q2" s="1" t="s">
        <v>362</v>
      </c>
      <c r="R2" s="1" t="s">
        <v>363</v>
      </c>
      <c r="S2" s="1" t="s">
        <v>364</v>
      </c>
      <c r="T2" s="1" t="s">
        <v>365</v>
      </c>
      <c r="U2" s="1" t="s">
        <v>10</v>
      </c>
      <c r="V2" s="1" t="s">
        <v>11</v>
      </c>
      <c r="W2" s="1" t="s">
        <v>12</v>
      </c>
      <c r="Z2" s="56" t="s">
        <v>284</v>
      </c>
      <c r="AA2" s="61" t="s">
        <v>289</v>
      </c>
      <c r="AB2" s="61" t="s">
        <v>285</v>
      </c>
      <c r="AC2" s="62" t="s">
        <v>290</v>
      </c>
      <c r="AD2" s="61" t="s">
        <v>291</v>
      </c>
      <c r="AE2" s="61" t="s">
        <v>292</v>
      </c>
      <c r="AF2" s="63" t="s">
        <v>293</v>
      </c>
      <c r="AG2" s="63" t="s">
        <v>366</v>
      </c>
    </row>
    <row r="3" spans="1:33" x14ac:dyDescent="0.15">
      <c r="A3" s="6" t="s">
        <v>163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 t="s">
        <v>267</v>
      </c>
      <c r="M3" s="8" t="s">
        <v>267</v>
      </c>
      <c r="N3" s="8" t="s">
        <v>267</v>
      </c>
      <c r="O3" s="8" t="s">
        <v>267</v>
      </c>
      <c r="P3" s="32">
        <v>43958</v>
      </c>
      <c r="Q3" s="12"/>
      <c r="R3" s="12" t="s">
        <v>368</v>
      </c>
      <c r="S3" s="33"/>
      <c r="T3" s="8" t="s">
        <v>20</v>
      </c>
      <c r="U3" s="13">
        <v>1</v>
      </c>
      <c r="V3" s="14">
        <v>67320</v>
      </c>
      <c r="W3" s="14">
        <f>U3*V3</f>
        <v>67320</v>
      </c>
      <c r="Z3" s="57">
        <f>IF(AND(L3=DATA!$D$40),DATA!$D$41,IF(AND(L3=DATA!$C$40),DATA!$C$41))</f>
        <v>5</v>
      </c>
      <c r="AA3" s="57">
        <f>IF(AND(M3=DATA!$D$40),DATA!$D$42,IF(AND(M3=DATA!$C$40),DATA!$C$42))</f>
        <v>25</v>
      </c>
      <c r="AB3" s="57">
        <f>IF(AND(N3=DATA!$D$40),DATA!$D$43,IF(AND(N3=DATA!$C$40),DATA!$C$43))</f>
        <v>10</v>
      </c>
      <c r="AC3" s="58">
        <f>IF(AND(O3=DATA!$D$40),DATA!$D$44,IF(AND(O3=DATA!$C$40),DATA!$C$44))</f>
        <v>0</v>
      </c>
      <c r="AD3" s="59">
        <f ca="1">IF(AND(DATEDIF(P3,TODAY(),"D")&lt;365*3),DATA!$D$46,IF(AND(365*3&lt;=DATEDIF(P3,TODAY(),"D"), DATEDIF(P3,TODAY(),"D")&lt;365*5),DATA!$D$47,IF(AND(365*5&lt;=DATEDIF(P3,TODAY(),"D"), DATEDIF(P3,TODAY(),"D")&lt;365*10),DATA!$D$48,IF(AND(365*10&lt;DATEDIF(P3,TODAY(),"D")),DATA!$D$49))))</f>
        <v>5</v>
      </c>
      <c r="AE3" s="59">
        <f>_xlfn.IFNA(VLOOKUP(R3,DATA!$F$40:$G$85,2,0),10)</f>
        <v>10</v>
      </c>
      <c r="AF3" s="60">
        <f ca="1">SUM(Z3:AE3)</f>
        <v>55</v>
      </c>
      <c r="AG3" s="49" t="str">
        <f ca="1">IF(AND(AF3&gt;=DATA!$C$55),"A",IF(AND(DATA!$C$55&gt;AF3&gt;=DATA!$C$56),"B",IF(AND(DATA!$C$56&gt;AF3&gt;=DATA!$C$57),"C",IF(AND(AF3&lt;DATA!$C$57),"D"))))</f>
        <v>B</v>
      </c>
    </row>
    <row r="4" spans="1:33" x14ac:dyDescent="0.15">
      <c r="A4" s="6" t="s">
        <v>167</v>
      </c>
      <c r="B4" s="4" t="s">
        <v>29</v>
      </c>
      <c r="C4" s="5" t="s">
        <v>21</v>
      </c>
      <c r="D4" s="17"/>
      <c r="E4" s="6" t="s">
        <v>30</v>
      </c>
      <c r="F4" s="6"/>
      <c r="G4" s="7">
        <v>4</v>
      </c>
      <c r="H4" s="6" t="s">
        <v>22</v>
      </c>
      <c r="I4" s="15">
        <v>2460</v>
      </c>
      <c r="J4" s="5" t="s">
        <v>18</v>
      </c>
      <c r="K4" s="6" t="s">
        <v>19</v>
      </c>
      <c r="L4" s="8" t="s">
        <v>267</v>
      </c>
      <c r="M4" s="8" t="s">
        <v>267</v>
      </c>
      <c r="N4" s="8" t="s">
        <v>267</v>
      </c>
      <c r="O4" s="8" t="s">
        <v>267</v>
      </c>
      <c r="P4" s="32">
        <v>43958</v>
      </c>
      <c r="Q4" s="12"/>
      <c r="R4" s="12" t="s">
        <v>368</v>
      </c>
      <c r="S4" s="33"/>
      <c r="T4" s="6" t="s">
        <v>20</v>
      </c>
      <c r="U4" s="16">
        <v>1</v>
      </c>
      <c r="V4" s="14">
        <v>255510</v>
      </c>
      <c r="W4" s="14">
        <f t="shared" ref="W4:W5" si="0">U4*V4</f>
        <v>255510</v>
      </c>
      <c r="Z4" s="57">
        <f>IF(AND(L4=DATA!$D$40),DATA!$D$41,IF(AND(L4=DATA!$C$40),DATA!$C$41))</f>
        <v>5</v>
      </c>
      <c r="AA4" s="57">
        <f>IF(AND(M4=DATA!$D$40),DATA!$D$42,IF(AND(M4=DATA!$C$40),DATA!$C$42))</f>
        <v>25</v>
      </c>
      <c r="AB4" s="57">
        <f>IF(AND(N4=DATA!$D$40),DATA!$D$43,IF(AND(N4=DATA!$C$40),DATA!$C$43))</f>
        <v>10</v>
      </c>
      <c r="AC4" s="58">
        <f>IF(AND(O4=DATA!$D$40),DATA!$D$44,IF(AND(O4=DATA!$C$40),DATA!$C$44))</f>
        <v>0</v>
      </c>
      <c r="AD4" s="59">
        <f ca="1">IF(AND(DATEDIF(P4,TODAY(),"D")&lt;365*3),DATA!$D$46,IF(AND(365*3&lt;=DATEDIF(P4,TODAY(),"D"), DATEDIF(P4,TODAY(),"D")&lt;365*5),DATA!$D$47,IF(AND(365*5&lt;=DATEDIF(P4,TODAY(),"D"), DATEDIF(P4,TODAY(),"D")&lt;365*10),DATA!$D$48,IF(AND(365*10&lt;DATEDIF(P4,TODAY(),"D")),DATA!$D$49))))</f>
        <v>5</v>
      </c>
      <c r="AE4" s="59">
        <f>_xlfn.IFNA(VLOOKUP(R4,DATA!$F$40:$G$85,2,0),10)</f>
        <v>10</v>
      </c>
      <c r="AF4" s="60">
        <f t="shared" ref="AF4:AF6" ca="1" si="1">SUM(Z4:AE4)</f>
        <v>55</v>
      </c>
      <c r="AG4" s="49" t="str">
        <f ca="1">IF(AND(AF4&gt;=DATA!$C$55),"A",IF(AND(DATA!$C$55&gt;AF4,AF4&gt;=DATA!$C$56),"B",IF(AND(DATA!$C$56&gt;AF4,AF4&gt;=DATA!$C$57),"C",IF(AND(AF4&lt;DATA!$C$57),"D"))))</f>
        <v>C</v>
      </c>
    </row>
    <row r="5" spans="1:33" x14ac:dyDescent="0.15">
      <c r="A5" s="6" t="s">
        <v>163</v>
      </c>
      <c r="B5" s="4" t="s">
        <v>29</v>
      </c>
      <c r="C5" s="5" t="s">
        <v>31</v>
      </c>
      <c r="D5" s="17" t="s">
        <v>32</v>
      </c>
      <c r="E5" s="6" t="s">
        <v>33</v>
      </c>
      <c r="F5" s="6"/>
      <c r="G5" s="7">
        <v>18</v>
      </c>
      <c r="H5" s="6" t="s">
        <v>34</v>
      </c>
      <c r="I5" s="15">
        <v>6000</v>
      </c>
      <c r="J5" s="5" t="s">
        <v>18</v>
      </c>
      <c r="K5" s="6" t="s">
        <v>24</v>
      </c>
      <c r="L5" s="8" t="s">
        <v>267</v>
      </c>
      <c r="M5" s="8" t="s">
        <v>267</v>
      </c>
      <c r="N5" s="8" t="s">
        <v>267</v>
      </c>
      <c r="O5" s="8" t="s">
        <v>267</v>
      </c>
      <c r="P5" s="32">
        <v>43958</v>
      </c>
      <c r="Q5" s="12"/>
      <c r="R5" s="12" t="s">
        <v>368</v>
      </c>
      <c r="S5" s="33"/>
      <c r="T5" s="6" t="s">
        <v>25</v>
      </c>
      <c r="U5" s="16">
        <v>1</v>
      </c>
      <c r="V5" s="14">
        <v>1599840</v>
      </c>
      <c r="W5" s="14">
        <f t="shared" si="0"/>
        <v>1599840</v>
      </c>
      <c r="Z5" s="57">
        <f>IF(AND(L5=DATA!$D$40),DATA!$D$41,IF(AND(L5=DATA!$C$40),DATA!$C$41))</f>
        <v>5</v>
      </c>
      <c r="AA5" s="57">
        <f>IF(AND(M5=DATA!$D$40),DATA!$D$42,IF(AND(M5=DATA!$C$40),DATA!$C$42))</f>
        <v>25</v>
      </c>
      <c r="AB5" s="57">
        <f>IF(AND(N5=DATA!$D$40),DATA!$D$43,IF(AND(N5=DATA!$C$40),DATA!$C$43))</f>
        <v>10</v>
      </c>
      <c r="AC5" s="58">
        <f>IF(AND(O5=DATA!$D$40),DATA!$D$44,IF(AND(O5=DATA!$C$40),DATA!$C$44))</f>
        <v>0</v>
      </c>
      <c r="AD5" s="59">
        <f ca="1">IF(AND(DATEDIF(P5,TODAY(),"D")&lt;365*3),DATA!$D$46,IF(AND(365*3&lt;=DATEDIF(P5,TODAY(),"D"), DATEDIF(P5,TODAY(),"D")&lt;365*5),DATA!$D$47,IF(AND(365*5&lt;=DATEDIF(P5,TODAY(),"D"), DATEDIF(P5,TODAY(),"D")&lt;365*10),DATA!$D$48,IF(AND(365*10&lt;DATEDIF(P5,TODAY(),"D")),DATA!$D$49))))</f>
        <v>5</v>
      </c>
      <c r="AE5" s="59">
        <f>_xlfn.IFNA(VLOOKUP(R5,DATA!$F$40:$G$85,2,0),10)</f>
        <v>10</v>
      </c>
      <c r="AF5" s="60">
        <f t="shared" ca="1" si="1"/>
        <v>55</v>
      </c>
      <c r="AG5" s="49" t="str">
        <f ca="1">IF(AND(AF5&gt;=DATA!$C$55),"A",IF(AND(DATA!$C$55&gt;AF5,AF5&gt;=DATA!$C$56),"B",IF(AND(DATA!$C$56&gt;AF5,AF5&gt;=DATA!$C$57),"C",IF(AND(AF5&lt;DATA!$C$57),"D"))))</f>
        <v>C</v>
      </c>
    </row>
    <row r="6" spans="1:33" x14ac:dyDescent="0.15">
      <c r="A6" s="20" t="s">
        <v>164</v>
      </c>
      <c r="B6" s="18" t="s">
        <v>14</v>
      </c>
      <c r="C6" s="5" t="s">
        <v>27</v>
      </c>
      <c r="D6" s="18"/>
      <c r="E6" s="19" t="s">
        <v>35</v>
      </c>
      <c r="F6" s="20"/>
      <c r="G6" s="19" t="s">
        <v>36</v>
      </c>
      <c r="H6" s="20" t="s">
        <v>37</v>
      </c>
      <c r="I6" s="21">
        <v>5700</v>
      </c>
      <c r="J6" s="18" t="s">
        <v>23</v>
      </c>
      <c r="K6" s="20" t="s">
        <v>38</v>
      </c>
      <c r="L6" s="8" t="s">
        <v>268</v>
      </c>
      <c r="M6" s="8" t="s">
        <v>268</v>
      </c>
      <c r="N6" s="8" t="s">
        <v>268</v>
      </c>
      <c r="O6" s="8" t="s">
        <v>268</v>
      </c>
      <c r="P6" s="32">
        <v>43958</v>
      </c>
      <c r="Q6" s="19" t="s">
        <v>39</v>
      </c>
      <c r="R6" s="12" t="s">
        <v>368</v>
      </c>
      <c r="S6" s="33"/>
      <c r="T6" s="6" t="s">
        <v>28</v>
      </c>
      <c r="U6" s="22">
        <v>1</v>
      </c>
      <c r="V6" s="23" t="s">
        <v>40</v>
      </c>
      <c r="W6" s="24"/>
      <c r="Z6" s="57">
        <f>IF(AND(L6=DATA!$D$40),DATA!$D$41,IF(AND(L6=DATA!$C$40),DATA!$C$41))</f>
        <v>5</v>
      </c>
      <c r="AA6" s="57">
        <f>IF(AND(M6=DATA!$D$40),DATA!$D$42,IF(AND(M6=DATA!$C$40),DATA!$C$42))</f>
        <v>25</v>
      </c>
      <c r="AB6" s="57">
        <f>IF(AND(N6=DATA!$D$40),DATA!$D$43,IF(AND(N6=DATA!$C$40),DATA!$C$43))</f>
        <v>10</v>
      </c>
      <c r="AC6" s="58">
        <f>IF(AND(O6=DATA!$D$40),DATA!$D$44,IF(AND(O6=DATA!$C$40),DATA!$C$44))</f>
        <v>0</v>
      </c>
      <c r="AD6" s="59">
        <f ca="1">IF(AND(DATEDIF(P6,TODAY(),"D")&lt;365*3),DATA!$D$46,IF(AND(365*3&lt;=DATEDIF(P6,TODAY(),"D"), DATEDIF(P6,TODAY(),"D")&lt;365*5),DATA!$D$47,IF(AND(365*5&lt;=DATEDIF(P6,TODAY(),"D"), DATEDIF(P6,TODAY(),"D")&lt;365*10),DATA!$D$48,IF(AND(365*10&lt;DATEDIF(P6,TODAY(),"D")),DATA!$D$49))))</f>
        <v>5</v>
      </c>
      <c r="AE6" s="59">
        <f>_xlfn.IFNA(VLOOKUP(R6,DATA!$F$40:$G$85,2,0),10)</f>
        <v>10</v>
      </c>
      <c r="AF6" s="60">
        <f t="shared" ca="1" si="1"/>
        <v>55</v>
      </c>
      <c r="AG6" s="49" t="str">
        <f ca="1">IF(AND(AF6&gt;=DATA!$C$55),"A",IF(AND(DATA!$C$55&gt;AF6,AF6&gt;=DATA!$C$56),"B",IF(AND(DATA!$C$56&gt;AF6,AF6&gt;=DATA!$C$57),"C",IF(AND(AF6&lt;DATA!$C$57),"D"))))</f>
        <v>C</v>
      </c>
    </row>
    <row r="7" spans="1:33" x14ac:dyDescent="0.15">
      <c r="A7" s="20" t="s">
        <v>165</v>
      </c>
      <c r="B7" s="18" t="s">
        <v>26</v>
      </c>
      <c r="C7" s="5" t="s">
        <v>27</v>
      </c>
      <c r="D7" s="18"/>
      <c r="E7" s="19" t="s">
        <v>41</v>
      </c>
      <c r="F7" s="20" t="s">
        <v>42</v>
      </c>
      <c r="G7" s="25" t="s">
        <v>43</v>
      </c>
      <c r="H7" s="20" t="s">
        <v>44</v>
      </c>
      <c r="I7" s="21">
        <v>6000</v>
      </c>
      <c r="J7" s="18"/>
      <c r="K7" s="20" t="s">
        <v>24</v>
      </c>
      <c r="L7" s="8" t="s">
        <v>268</v>
      </c>
      <c r="M7" s="8" t="s">
        <v>268</v>
      </c>
      <c r="N7" s="8" t="s">
        <v>268</v>
      </c>
      <c r="O7" s="8" t="s">
        <v>268</v>
      </c>
      <c r="P7" s="32">
        <v>43958</v>
      </c>
      <c r="Q7" s="12"/>
      <c r="R7" s="12" t="s">
        <v>368</v>
      </c>
      <c r="S7" s="33"/>
      <c r="T7" s="20" t="s">
        <v>45</v>
      </c>
      <c r="U7" s="26">
        <v>1</v>
      </c>
      <c r="V7" s="24">
        <v>17028</v>
      </c>
      <c r="W7" s="24">
        <f>V7*U7</f>
        <v>17028</v>
      </c>
      <c r="Z7" s="57">
        <f>IF(AND(L7=DATA!$D$40),DATA!$D$41,IF(AND(L7=DATA!$C$40),DATA!$C$41))</f>
        <v>5</v>
      </c>
      <c r="AA7" s="57">
        <f>IF(AND(M7=DATA!$D$40),DATA!$D$42,IF(AND(M7=DATA!$C$40),DATA!$C$42))</f>
        <v>25</v>
      </c>
      <c r="AB7" s="57">
        <f>IF(AND(N7=DATA!$D$40),DATA!$D$43,IF(AND(N7=DATA!$C$40),DATA!$C$43))</f>
        <v>10</v>
      </c>
      <c r="AC7" s="58">
        <f>IF(AND(O7=DATA!$D$40),DATA!$D$44,IF(AND(O7=DATA!$C$40),DATA!$C$44))</f>
        <v>0</v>
      </c>
      <c r="AD7" s="59">
        <f ca="1">IF(AND(DATEDIF(P7,TODAY(),"D")&lt;365*3),DATA!$D$46,IF(AND(365*3&lt;=DATEDIF(P7,TODAY(),"D"), DATEDIF(P7,TODAY(),"D")&lt;365*5),DATA!$D$47,IF(AND(365*5&lt;=DATEDIF(P7,TODAY(),"D"), DATEDIF(P7,TODAY(),"D")&lt;365*10),DATA!$D$48,IF(AND(365*10&lt;DATEDIF(P7,TODAY(),"D")),DATA!$D$49))))</f>
        <v>5</v>
      </c>
      <c r="AE7" s="59">
        <f>_xlfn.IFNA(VLOOKUP(R7,DATA!$F$40:$G$85,2,0),10)</f>
        <v>10</v>
      </c>
      <c r="AF7" s="60">
        <f t="shared" ref="AF7" ca="1" si="2">SUM(Z7:AE7)</f>
        <v>55</v>
      </c>
      <c r="AG7" s="49" t="str">
        <f ca="1">IF(AND(AF7&gt;=DATA!$C$55),"A",IF(AND(DATA!$C$55&gt;AF7,AF7&gt;=DATA!$C$56),"B",IF(AND(DATA!$C$56&gt;AF7,AF7&gt;=DATA!$C$57),"C",IF(AND(AF7&lt;DATA!$C$57),"D"))))</f>
        <v>C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96C7DEA-8157-4699-A298-380D42D1AF52}">
          <x14:formula1>
            <xm:f>DATA!$B$4:$B$5</xm:f>
          </x14:formula1>
          <xm:sqref>C3:C7</xm:sqref>
        </x14:dataValidation>
        <x14:dataValidation type="list" allowBlank="1" showInputMessage="1" showErrorMessage="1" xr:uid="{48EE5827-E0B6-45FD-B19C-38559DDF3039}">
          <x14:formula1>
            <xm:f>DATA!$C$4:$C$8</xm:f>
          </x14:formula1>
          <xm:sqref>D3:D7</xm:sqref>
        </x14:dataValidation>
        <x14:dataValidation type="list" allowBlank="1" showInputMessage="1" showErrorMessage="1" xr:uid="{F926BF9D-E309-4B14-A346-A42C39824215}">
          <x14:formula1>
            <xm:f>DATA!$D$4:$D$6</xm:f>
          </x14:formula1>
          <xm:sqref>F3:F7</xm:sqref>
        </x14:dataValidation>
        <x14:dataValidation type="list" allowBlank="1" showInputMessage="1" showErrorMessage="1" xr:uid="{E838BCA1-22CB-45E8-A17D-492918A61196}">
          <x14:formula1>
            <xm:f>DATA!$E$4:$E$6</xm:f>
          </x14:formula1>
          <xm:sqref>J3:J7</xm:sqref>
        </x14:dataValidation>
        <x14:dataValidation type="list" allowBlank="1" showInputMessage="1" showErrorMessage="1" xr:uid="{5F73BACE-A36D-4129-812F-612B55989347}">
          <x14:formula1>
            <xm:f>DATA!$F$4:$F$7</xm:f>
          </x14:formula1>
          <xm:sqref>K3:K7</xm:sqref>
        </x14:dataValidation>
        <x14:dataValidation type="list" allowBlank="1" showInputMessage="1" showErrorMessage="1" xr:uid="{982CFC0B-0E35-45D9-8868-95B7FDD418A2}">
          <x14:formula1>
            <xm:f>DATA!$G$4:$G$5</xm:f>
          </x14:formula1>
          <xm:sqref>L3:O7</xm:sqref>
        </x14:dataValidation>
        <x14:dataValidation type="date" allowBlank="1" showInputMessage="1" showErrorMessage="1" xr:uid="{AFD813FD-C73E-49EC-B130-6059AAE8FCC1}">
          <x14:formula1>
            <xm:f>DATA!K4</xm:f>
          </x14:formula1>
          <x14:formula2>
            <xm:f>DATA!K5</xm:f>
          </x14:formula2>
          <xm:sqref>P3:P7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topLeftCell="W1" zoomScaleNormal="100" workbookViewId="0">
      <selection activeCell="AB18" sqref="AB18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34" t="s">
        <v>262</v>
      </c>
      <c r="S1" s="34" t="s">
        <v>263</v>
      </c>
      <c r="T1" s="34" t="s">
        <v>264</v>
      </c>
      <c r="U1" s="34" t="s">
        <v>258</v>
      </c>
      <c r="V1" s="34" t="s">
        <v>272</v>
      </c>
      <c r="W1" s="34" t="s">
        <v>257</v>
      </c>
      <c r="X1" s="34" t="s">
        <v>256</v>
      </c>
      <c r="Y1" s="34" t="s">
        <v>279</v>
      </c>
    </row>
    <row r="2" spans="1:39" ht="24" x14ac:dyDescent="0.3">
      <c r="A2" s="1" t="s">
        <v>189</v>
      </c>
      <c r="B2" s="1" t="s">
        <v>0</v>
      </c>
      <c r="C2" s="1" t="s">
        <v>1</v>
      </c>
      <c r="D2" s="1" t="s">
        <v>190</v>
      </c>
      <c r="E2" s="1" t="s">
        <v>191</v>
      </c>
      <c r="F2" s="1" t="s">
        <v>46</v>
      </c>
      <c r="G2" s="1" t="s">
        <v>192</v>
      </c>
      <c r="H2" s="1" t="s">
        <v>4</v>
      </c>
      <c r="I2" s="1" t="s">
        <v>193</v>
      </c>
      <c r="J2" s="1" t="s">
        <v>194</v>
      </c>
      <c r="K2" s="1" t="s">
        <v>195</v>
      </c>
      <c r="L2" s="1" t="s">
        <v>196</v>
      </c>
      <c r="M2" s="1" t="s">
        <v>197</v>
      </c>
      <c r="N2" s="1" t="s">
        <v>7</v>
      </c>
      <c r="O2" s="1" t="s">
        <v>198</v>
      </c>
      <c r="P2" s="1" t="s">
        <v>199</v>
      </c>
      <c r="Q2" s="1" t="s">
        <v>200</v>
      </c>
      <c r="R2" s="1" t="s">
        <v>259</v>
      </c>
      <c r="S2" s="1" t="s">
        <v>260</v>
      </c>
      <c r="T2" s="1" t="s">
        <v>261</v>
      </c>
      <c r="U2" s="1" t="s">
        <v>270</v>
      </c>
      <c r="V2" s="1" t="s">
        <v>271</v>
      </c>
      <c r="W2" s="1" t="s">
        <v>186</v>
      </c>
      <c r="X2" s="1" t="s">
        <v>201</v>
      </c>
      <c r="Y2" s="1" t="s">
        <v>202</v>
      </c>
      <c r="Z2" s="1" t="s">
        <v>9</v>
      </c>
      <c r="AA2" s="1" t="s">
        <v>10</v>
      </c>
      <c r="AB2" s="1" t="s">
        <v>11</v>
      </c>
      <c r="AC2" s="1" t="s">
        <v>12</v>
      </c>
      <c r="AF2" s="39" t="s">
        <v>284</v>
      </c>
      <c r="AG2" s="40" t="s">
        <v>289</v>
      </c>
      <c r="AH2" s="41" t="s">
        <v>285</v>
      </c>
      <c r="AI2" s="42" t="s">
        <v>290</v>
      </c>
      <c r="AJ2" s="43" t="s">
        <v>291</v>
      </c>
      <c r="AK2" s="41" t="s">
        <v>292</v>
      </c>
      <c r="AL2" s="44" t="s">
        <v>293</v>
      </c>
      <c r="AM2" s="55" t="s">
        <v>280</v>
      </c>
    </row>
    <row r="3" spans="1:39" x14ac:dyDescent="0.15">
      <c r="A3" s="6" t="s">
        <v>169</v>
      </c>
      <c r="B3" s="4" t="s">
        <v>47</v>
      </c>
      <c r="C3" s="5" t="s">
        <v>48</v>
      </c>
      <c r="D3" s="17" t="s">
        <v>49</v>
      </c>
      <c r="E3" s="5" t="s">
        <v>184</v>
      </c>
      <c r="F3" s="6" t="s">
        <v>50</v>
      </c>
      <c r="G3" s="5" t="s">
        <v>51</v>
      </c>
      <c r="H3" s="7">
        <v>0.5</v>
      </c>
      <c r="I3" s="7"/>
      <c r="J3" s="7"/>
      <c r="K3" s="6" t="s">
        <v>52</v>
      </c>
      <c r="L3" s="6"/>
      <c r="M3" s="6"/>
      <c r="N3" s="5" t="s">
        <v>53</v>
      </c>
      <c r="O3" s="5"/>
      <c r="P3" s="5"/>
      <c r="Q3" s="6" t="s">
        <v>19</v>
      </c>
      <c r="R3" s="6" t="s">
        <v>369</v>
      </c>
      <c r="S3" s="6" t="s">
        <v>369</v>
      </c>
      <c r="T3" s="6" t="s">
        <v>369</v>
      </c>
      <c r="U3" s="6" t="s">
        <v>369</v>
      </c>
      <c r="V3" s="53">
        <v>43958</v>
      </c>
      <c r="W3" s="12"/>
      <c r="X3" s="12" t="s">
        <v>370</v>
      </c>
      <c r="Y3" s="33"/>
      <c r="Z3" s="6" t="s">
        <v>54</v>
      </c>
      <c r="AA3" s="28">
        <v>1</v>
      </c>
      <c r="AB3" s="29"/>
      <c r="AC3" s="14"/>
      <c r="AF3" s="45">
        <f>IF(AND(R3=DATA!$D$40),DATA!$D$41,IF(AND(R3=DATA!$C$40),DATA!$C$41))</f>
        <v>5</v>
      </c>
      <c r="AG3" s="45">
        <f>IF(AND(S3=DATA!$D$40),DATA!$D$42,IF(AND(S3=DATA!$C$40),DATA!$C$42))</f>
        <v>25</v>
      </c>
      <c r="AH3" s="45">
        <f>IF(AND(T3=DATA!$D$40),DATA!$D$43,IF(AND(T3=DATA!$C$40),DATA!$C$43))</f>
        <v>10</v>
      </c>
      <c r="AI3" s="46">
        <f>IF(AND(U3=DATA!$D$40),DATA!$D$44,IF(AND(U3=DATA!$C$40),DATA!$C$44))</f>
        <v>0</v>
      </c>
      <c r="AJ3" s="47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5</v>
      </c>
      <c r="AK3" s="47">
        <f>_xlfn.IFNA(VLOOKUP(X3,DATA!$F$40:$G$85,2,0),10)</f>
        <v>5</v>
      </c>
      <c r="AL3" s="48">
        <f ca="1">SUM(AF3:AK3)</f>
        <v>50</v>
      </c>
      <c r="AM3" s="49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169</v>
      </c>
      <c r="B4" s="4" t="s">
        <v>55</v>
      </c>
      <c r="C4" s="18" t="s">
        <v>62</v>
      </c>
      <c r="D4" s="17" t="s">
        <v>57</v>
      </c>
      <c r="E4" s="5" t="s">
        <v>63</v>
      </c>
      <c r="F4" s="6" t="s">
        <v>60</v>
      </c>
      <c r="G4" s="5" t="s">
        <v>59</v>
      </c>
      <c r="H4" s="7">
        <v>1</v>
      </c>
      <c r="I4" s="7"/>
      <c r="J4" s="7"/>
      <c r="K4" s="6" t="s">
        <v>17</v>
      </c>
      <c r="L4" s="6"/>
      <c r="M4" s="6"/>
      <c r="N4" s="5" t="s">
        <v>56</v>
      </c>
      <c r="O4" s="5"/>
      <c r="P4" s="5"/>
      <c r="Q4" s="6" t="s">
        <v>24</v>
      </c>
      <c r="R4" s="6" t="s">
        <v>369</v>
      </c>
      <c r="S4" s="6" t="s">
        <v>369</v>
      </c>
      <c r="T4" s="6" t="s">
        <v>369</v>
      </c>
      <c r="U4" s="6" t="s">
        <v>369</v>
      </c>
      <c r="V4" s="53">
        <v>43958</v>
      </c>
      <c r="W4" s="12"/>
      <c r="X4" s="12" t="s">
        <v>370</v>
      </c>
      <c r="Y4" s="33"/>
      <c r="Z4" s="6" t="s">
        <v>20</v>
      </c>
      <c r="AA4" s="28">
        <v>1</v>
      </c>
      <c r="AB4" s="29"/>
      <c r="AC4" s="14"/>
      <c r="AF4" s="45">
        <f>IF(AND(R4=DATA!$D$40),DATA!$D$41,IF(AND(R4=DATA!$C$40),DATA!$C$41))</f>
        <v>5</v>
      </c>
      <c r="AG4" s="45">
        <f>IF(AND(S4=DATA!$D$40),DATA!$D$42,IF(AND(S4=DATA!$C$40),DATA!$C$42))</f>
        <v>25</v>
      </c>
      <c r="AH4" s="45">
        <f>IF(AND(T4=DATA!$D$40),DATA!$D$43,IF(AND(T4=DATA!$C$40),DATA!$C$43))</f>
        <v>10</v>
      </c>
      <c r="AI4" s="46">
        <f>IF(AND(U4=DATA!$D$40),DATA!$D$44,IF(AND(U4=DATA!$C$40),DATA!$C$44))</f>
        <v>0</v>
      </c>
      <c r="AJ4" s="47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5</v>
      </c>
      <c r="AK4" s="47">
        <f>_xlfn.IFNA(VLOOKUP(X4,DATA!$F$40:$G$85,2,0),10)</f>
        <v>5</v>
      </c>
      <c r="AL4" s="48">
        <f t="shared" ref="AL4:AL8" ca="1" si="0">SUM(AF4:AK4)</f>
        <v>50</v>
      </c>
      <c r="AM4" s="49" t="str">
        <f ca="1">IF(AND(AL4&gt;=DATA!$C$55),"A",IF(AND(DATA!$C$55&gt;AL4,AL4&gt;=DATA!$C$56),"B",IF(AND(DATA!$C$56&gt;AL4,AL4&gt;=DATA!$C$57),"C",IF(AND(AL4&lt;DATA!$C$57),"D"))))</f>
        <v>C</v>
      </c>
    </row>
    <row r="5" spans="1:39" x14ac:dyDescent="0.15">
      <c r="A5" s="6" t="s">
        <v>170</v>
      </c>
      <c r="B5" s="4" t="s">
        <v>55</v>
      </c>
      <c r="C5" s="5" t="s">
        <v>66</v>
      </c>
      <c r="D5" s="17" t="s">
        <v>57</v>
      </c>
      <c r="E5" s="5" t="s">
        <v>67</v>
      </c>
      <c r="F5" s="6" t="s">
        <v>60</v>
      </c>
      <c r="G5" s="5" t="s">
        <v>59</v>
      </c>
      <c r="H5" s="7">
        <v>2</v>
      </c>
      <c r="I5" s="7">
        <v>1</v>
      </c>
      <c r="J5" s="7"/>
      <c r="K5" s="6" t="s">
        <v>22</v>
      </c>
      <c r="L5" s="6" t="s">
        <v>65</v>
      </c>
      <c r="M5" s="6"/>
      <c r="N5" s="5" t="s">
        <v>56</v>
      </c>
      <c r="O5" s="5"/>
      <c r="P5" s="5"/>
      <c r="Q5" s="6" t="s">
        <v>24</v>
      </c>
      <c r="R5" s="6" t="s">
        <v>369</v>
      </c>
      <c r="S5" s="6" t="s">
        <v>369</v>
      </c>
      <c r="T5" s="6" t="s">
        <v>369</v>
      </c>
      <c r="U5" s="6" t="s">
        <v>369</v>
      </c>
      <c r="V5" s="53">
        <v>43958</v>
      </c>
      <c r="W5" s="12"/>
      <c r="X5" s="12" t="s">
        <v>370</v>
      </c>
      <c r="Y5" s="33"/>
      <c r="Z5" s="6" t="s">
        <v>20</v>
      </c>
      <c r="AA5" s="28">
        <v>1</v>
      </c>
      <c r="AB5" s="29"/>
      <c r="AC5" s="14"/>
      <c r="AF5" s="45">
        <f>IF(AND(R5=DATA!$D$40),DATA!$D$41,IF(AND(R5=DATA!$C$40),DATA!$C$41))</f>
        <v>5</v>
      </c>
      <c r="AG5" s="45">
        <f>IF(AND(S5=DATA!$D$40),DATA!$D$42,IF(AND(S5=DATA!$C$40),DATA!$C$42))</f>
        <v>25</v>
      </c>
      <c r="AH5" s="45">
        <f>IF(AND(T5=DATA!$D$40),DATA!$D$43,IF(AND(T5=DATA!$C$40),DATA!$C$43))</f>
        <v>10</v>
      </c>
      <c r="AI5" s="46">
        <f>IF(AND(U5=DATA!$D$40),DATA!$D$44,IF(AND(U5=DATA!$C$40),DATA!$C$44))</f>
        <v>0</v>
      </c>
      <c r="AJ5" s="47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5</v>
      </c>
      <c r="AK5" s="47">
        <f>_xlfn.IFNA(VLOOKUP(X5,DATA!$F$40:$G$85,2,0),10)</f>
        <v>5</v>
      </c>
      <c r="AL5" s="48">
        <f t="shared" ca="1" si="0"/>
        <v>50</v>
      </c>
      <c r="AM5" s="49" t="str">
        <f ca="1">IF(AND(AL5&gt;=DATA!$C$55),"A",IF(AND(DATA!$C$55&gt;AL5,AL5&gt;=DATA!$C$56),"B",IF(AND(DATA!$C$56&gt;AL5,AL5&gt;=DATA!$C$57),"C",IF(AND(AL5&lt;DATA!$C$57),"D"))))</f>
        <v>C</v>
      </c>
    </row>
    <row r="6" spans="1:39" ht="16.5" customHeight="1" x14ac:dyDescent="0.15">
      <c r="A6" s="6" t="s">
        <v>169</v>
      </c>
      <c r="B6" s="4" t="s">
        <v>55</v>
      </c>
      <c r="C6" s="5" t="s">
        <v>68</v>
      </c>
      <c r="D6" s="18" t="s">
        <v>69</v>
      </c>
      <c r="E6" s="5"/>
      <c r="F6" s="6" t="s">
        <v>70</v>
      </c>
      <c r="G6" s="5" t="s">
        <v>59</v>
      </c>
      <c r="H6" s="7">
        <v>4</v>
      </c>
      <c r="I6" s="7">
        <v>1</v>
      </c>
      <c r="J6" s="7"/>
      <c r="K6" s="6" t="s">
        <v>17</v>
      </c>
      <c r="L6" s="6"/>
      <c r="M6" s="6"/>
      <c r="N6" s="5" t="s">
        <v>56</v>
      </c>
      <c r="O6" s="5"/>
      <c r="P6" s="5"/>
      <c r="Q6" s="6" t="s">
        <v>24</v>
      </c>
      <c r="R6" s="6" t="s">
        <v>369</v>
      </c>
      <c r="S6" s="6" t="s">
        <v>369</v>
      </c>
      <c r="T6" s="6" t="s">
        <v>369</v>
      </c>
      <c r="U6" s="6" t="s">
        <v>369</v>
      </c>
      <c r="V6" s="53">
        <v>43958</v>
      </c>
      <c r="W6" s="12"/>
      <c r="X6" s="12" t="s">
        <v>370</v>
      </c>
      <c r="Y6" s="33"/>
      <c r="Z6" s="6" t="s">
        <v>20</v>
      </c>
      <c r="AA6" s="28">
        <v>1</v>
      </c>
      <c r="AB6" s="29"/>
      <c r="AC6" s="14"/>
      <c r="AF6" s="45">
        <f>IF(AND(R6=DATA!$D$40),DATA!$D$41,IF(AND(R6=DATA!$C$40),DATA!$C$41))</f>
        <v>5</v>
      </c>
      <c r="AG6" s="45">
        <f>IF(AND(S6=DATA!$D$40),DATA!$D$42,IF(AND(S6=DATA!$C$40),DATA!$C$42))</f>
        <v>25</v>
      </c>
      <c r="AH6" s="45">
        <f>IF(AND(T6=DATA!$D$40),DATA!$D$43,IF(AND(T6=DATA!$C$40),DATA!$C$43))</f>
        <v>10</v>
      </c>
      <c r="AI6" s="46">
        <f>IF(AND(U6=DATA!$D$40),DATA!$D$44,IF(AND(U6=DATA!$C$40),DATA!$C$44))</f>
        <v>0</v>
      </c>
      <c r="AJ6" s="47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5</v>
      </c>
      <c r="AK6" s="47">
        <f>_xlfn.IFNA(VLOOKUP(X6,DATA!$F$40:$G$85,2,0),10)</f>
        <v>5</v>
      </c>
      <c r="AL6" s="48">
        <f t="shared" ca="1" si="0"/>
        <v>50</v>
      </c>
      <c r="AM6" s="49" t="str">
        <f ca="1">IF(AND(AL6&gt;=DATA!$C$55),"A",IF(AND(DATA!$C$55&gt;AL6,AL6&gt;=DATA!$C$56),"B",IF(AND(DATA!$C$56&gt;AL6,AL6&gt;=DATA!$C$57),"C",IF(AND(AL6&lt;DATA!$C$57),"D"))))</f>
        <v>C</v>
      </c>
    </row>
    <row r="7" spans="1:39" x14ac:dyDescent="0.15">
      <c r="A7" s="6" t="s">
        <v>169</v>
      </c>
      <c r="B7" s="4" t="s">
        <v>55</v>
      </c>
      <c r="C7" s="5" t="s">
        <v>71</v>
      </c>
      <c r="D7" s="17" t="s">
        <v>57</v>
      </c>
      <c r="E7" s="5"/>
      <c r="F7" s="6" t="s">
        <v>60</v>
      </c>
      <c r="G7" s="5" t="s">
        <v>59</v>
      </c>
      <c r="H7" s="7">
        <v>3</v>
      </c>
      <c r="I7" s="7"/>
      <c r="J7" s="7"/>
      <c r="K7" s="6" t="s">
        <v>61</v>
      </c>
      <c r="L7" s="6"/>
      <c r="M7" s="6"/>
      <c r="N7" s="5" t="s">
        <v>56</v>
      </c>
      <c r="O7" s="5"/>
      <c r="P7" s="5"/>
      <c r="Q7" s="6" t="s">
        <v>24</v>
      </c>
      <c r="R7" s="6" t="s">
        <v>369</v>
      </c>
      <c r="S7" s="6" t="s">
        <v>369</v>
      </c>
      <c r="T7" s="6" t="s">
        <v>369</v>
      </c>
      <c r="U7" s="6" t="s">
        <v>369</v>
      </c>
      <c r="V7" s="53">
        <v>43958</v>
      </c>
      <c r="W7" s="19" t="s">
        <v>39</v>
      </c>
      <c r="X7" s="12" t="s">
        <v>370</v>
      </c>
      <c r="Y7" s="33"/>
      <c r="Z7" s="6" t="s">
        <v>20</v>
      </c>
      <c r="AA7" s="28">
        <v>1</v>
      </c>
      <c r="AB7" s="29"/>
      <c r="AC7" s="14"/>
      <c r="AF7" s="45">
        <f>IF(AND(R7=DATA!$D$40),DATA!$D$41,IF(AND(R7=DATA!$C$40),DATA!$C$41))</f>
        <v>5</v>
      </c>
      <c r="AG7" s="45">
        <f>IF(AND(S7=DATA!$D$40),DATA!$D$42,IF(AND(S7=DATA!$C$40),DATA!$C$42))</f>
        <v>25</v>
      </c>
      <c r="AH7" s="45">
        <f>IF(AND(T7=DATA!$D$40),DATA!$D$43,IF(AND(T7=DATA!$C$40),DATA!$C$43))</f>
        <v>10</v>
      </c>
      <c r="AI7" s="46">
        <f>IF(AND(U7=DATA!$D$40),DATA!$D$44,IF(AND(U7=DATA!$C$40),DATA!$C$44))</f>
        <v>0</v>
      </c>
      <c r="AJ7" s="47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5</v>
      </c>
      <c r="AK7" s="47">
        <f>_xlfn.IFNA(VLOOKUP(X7,DATA!$F$40:$G$85,2,0),10)</f>
        <v>5</v>
      </c>
      <c r="AL7" s="48">
        <f t="shared" ca="1" si="0"/>
        <v>50</v>
      </c>
      <c r="AM7" s="49" t="str">
        <f ca="1">IF(AND(AL7&gt;=DATA!$C$55),"A",IF(AND(DATA!$C$55&gt;AL7,AL7&gt;=DATA!$C$56),"B",IF(AND(DATA!$C$56&gt;AL7,AL7&gt;=DATA!$C$57),"C",IF(AND(AL7&lt;DATA!$C$57),"D"))))</f>
        <v>C</v>
      </c>
    </row>
    <row r="8" spans="1:39" x14ac:dyDescent="0.15">
      <c r="A8" s="20" t="s">
        <v>171</v>
      </c>
      <c r="B8" s="4" t="s">
        <v>55</v>
      </c>
      <c r="C8" s="5" t="s">
        <v>58</v>
      </c>
      <c r="D8" s="17" t="s">
        <v>57</v>
      </c>
      <c r="E8" s="18" t="s">
        <v>185</v>
      </c>
      <c r="F8" s="6" t="s">
        <v>72</v>
      </c>
      <c r="G8" s="20" t="s">
        <v>139</v>
      </c>
      <c r="H8" s="6" t="s">
        <v>73</v>
      </c>
      <c r="I8" s="5" t="str">
        <f>""</f>
        <v/>
      </c>
      <c r="J8" s="5" t="str">
        <f>""</f>
        <v/>
      </c>
      <c r="K8" s="6" t="s">
        <v>74</v>
      </c>
      <c r="L8" s="20"/>
      <c r="M8" s="20"/>
      <c r="N8" s="5" t="s">
        <v>75</v>
      </c>
      <c r="O8" s="5" t="str">
        <f>""</f>
        <v/>
      </c>
      <c r="P8" s="5"/>
      <c r="Q8" s="6" t="s">
        <v>24</v>
      </c>
      <c r="R8" s="6" t="s">
        <v>369</v>
      </c>
      <c r="S8" s="6" t="s">
        <v>369</v>
      </c>
      <c r="T8" s="6" t="s">
        <v>369</v>
      </c>
      <c r="U8" s="6" t="s">
        <v>369</v>
      </c>
      <c r="V8" s="53">
        <v>43958</v>
      </c>
      <c r="W8" s="19" t="s">
        <v>39</v>
      </c>
      <c r="X8" s="12" t="s">
        <v>370</v>
      </c>
      <c r="Y8" s="33"/>
      <c r="Z8" s="6" t="s">
        <v>20</v>
      </c>
      <c r="AA8" s="16">
        <v>1</v>
      </c>
      <c r="AB8" s="24"/>
      <c r="AC8" s="24"/>
      <c r="AF8" s="45">
        <f>IF(AND(R8=DATA!$D$40),DATA!$D$41,IF(AND(R8=DATA!$C$40),DATA!$C$41))</f>
        <v>5</v>
      </c>
      <c r="AG8" s="45">
        <f>IF(AND(S8=DATA!$D$40),DATA!$D$42,IF(AND(S8=DATA!$C$40),DATA!$C$42))</f>
        <v>25</v>
      </c>
      <c r="AH8" s="45">
        <f>IF(AND(T8=DATA!$D$40),DATA!$D$43,IF(AND(T8=DATA!$C$40),DATA!$C$43))</f>
        <v>10</v>
      </c>
      <c r="AI8" s="46">
        <f>IF(AND(U8=DATA!$D$40),DATA!$D$44,IF(AND(U8=DATA!$C$40),DATA!$C$44))</f>
        <v>0</v>
      </c>
      <c r="AJ8" s="47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5</v>
      </c>
      <c r="AK8" s="47">
        <f>_xlfn.IFNA(VLOOKUP(X8,DATA!$F$40:$G$85,2,0),10)</f>
        <v>5</v>
      </c>
      <c r="AL8" s="48">
        <f t="shared" ca="1" si="0"/>
        <v>50</v>
      </c>
      <c r="AM8" s="49" t="str">
        <f ca="1">IF(AND(AL8&gt;=DATA!$C$55),"A",IF(AND(DATA!$C$55&gt;AL8,AL8&gt;=DATA!$C$56),"B",IF(AND(DATA!$C$56&gt;AL8,AL8&gt;=DATA!$C$57),"C",IF(AND(AL8&lt;DATA!$C$57),"D"))))</f>
        <v>C</v>
      </c>
    </row>
    <row r="9" spans="1:39" x14ac:dyDescent="0.15">
      <c r="A9" s="20" t="s">
        <v>171</v>
      </c>
      <c r="B9" s="4" t="s">
        <v>47</v>
      </c>
      <c r="C9" s="18" t="s">
        <v>91</v>
      </c>
      <c r="D9" s="18" t="s">
        <v>87</v>
      </c>
      <c r="E9" s="18"/>
      <c r="F9" s="20" t="s">
        <v>77</v>
      </c>
      <c r="G9" s="20" t="s">
        <v>139</v>
      </c>
      <c r="H9" s="20" t="s">
        <v>83</v>
      </c>
      <c r="I9" s="18" t="s">
        <v>84</v>
      </c>
      <c r="J9" s="18" t="str">
        <f>""</f>
        <v/>
      </c>
      <c r="K9" s="20" t="s">
        <v>76</v>
      </c>
      <c r="L9" s="20"/>
      <c r="M9" s="20"/>
      <c r="N9" s="18" t="s">
        <v>79</v>
      </c>
      <c r="O9" s="18" t="str">
        <f>""</f>
        <v/>
      </c>
      <c r="P9" s="18"/>
      <c r="Q9" s="6" t="s">
        <v>19</v>
      </c>
      <c r="R9" s="6" t="s">
        <v>369</v>
      </c>
      <c r="S9" s="6" t="s">
        <v>369</v>
      </c>
      <c r="T9" s="6" t="s">
        <v>369</v>
      </c>
      <c r="U9" s="6" t="s">
        <v>369</v>
      </c>
      <c r="V9" s="53">
        <v>43958</v>
      </c>
      <c r="W9" s="12"/>
      <c r="X9" s="12" t="s">
        <v>370</v>
      </c>
      <c r="Y9" s="33"/>
      <c r="Z9" s="6" t="s">
        <v>25</v>
      </c>
      <c r="AA9" s="27">
        <v>1</v>
      </c>
      <c r="AB9" s="24"/>
      <c r="AC9" s="24"/>
      <c r="AF9" s="45">
        <f>IF(AND(R9=DATA!$D$40),DATA!$D$41,IF(AND(R9=DATA!$C$40),DATA!$C$41))</f>
        <v>5</v>
      </c>
      <c r="AG9" s="45">
        <f>IF(AND(S9=DATA!$D$40),DATA!$D$42,IF(AND(S9=DATA!$C$40),DATA!$C$42))</f>
        <v>25</v>
      </c>
      <c r="AH9" s="45">
        <f>IF(AND(T9=DATA!$D$40),DATA!$D$43,IF(AND(T9=DATA!$C$40),DATA!$C$43))</f>
        <v>10</v>
      </c>
      <c r="AI9" s="46">
        <f>IF(AND(U9=DATA!$D$40),DATA!$D$44,IF(AND(U9=DATA!$C$40),DATA!$C$44))</f>
        <v>0</v>
      </c>
      <c r="AJ9" s="47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5</v>
      </c>
      <c r="AK9" s="47">
        <f>_xlfn.IFNA(VLOOKUP(X9,DATA!$F$40:$G$85,2,0),10)</f>
        <v>5</v>
      </c>
      <c r="AL9" s="48">
        <f t="shared" ref="AL9:AL13" ca="1" si="1">SUM(AF9:AK9)</f>
        <v>50</v>
      </c>
      <c r="AM9" s="49" t="str">
        <f ca="1">IF(AND(AL9&gt;=DATA!$C$55),"A",IF(AND(DATA!$C$55&gt;AL9,AL9&gt;=DATA!$C$56),"B",IF(AND(DATA!$C$56&gt;AL9,AL9&gt;=DATA!$C$57),"C",IF(AND(AL9&lt;DATA!$C$57),"D"))))</f>
        <v>C</v>
      </c>
    </row>
    <row r="10" spans="1:39" x14ac:dyDescent="0.15">
      <c r="A10" s="20" t="s">
        <v>172</v>
      </c>
      <c r="B10" s="4" t="s">
        <v>90</v>
      </c>
      <c r="C10" s="5" t="s">
        <v>92</v>
      </c>
      <c r="D10" s="17" t="s">
        <v>57</v>
      </c>
      <c r="E10" s="5" t="s">
        <v>93</v>
      </c>
      <c r="F10" s="6" t="s">
        <v>85</v>
      </c>
      <c r="G10" s="20" t="s">
        <v>139</v>
      </c>
      <c r="H10" s="6" t="s">
        <v>78</v>
      </c>
      <c r="I10" s="5" t="s">
        <v>84</v>
      </c>
      <c r="J10" s="5" t="str">
        <f>""</f>
        <v/>
      </c>
      <c r="K10" s="6" t="s">
        <v>74</v>
      </c>
      <c r="L10" s="20"/>
      <c r="M10" s="20"/>
      <c r="N10" s="5" t="s">
        <v>75</v>
      </c>
      <c r="O10" s="5" t="str">
        <f>""</f>
        <v/>
      </c>
      <c r="P10" s="5"/>
      <c r="Q10" s="6" t="s">
        <v>24</v>
      </c>
      <c r="R10" s="6" t="s">
        <v>369</v>
      </c>
      <c r="S10" s="6" t="s">
        <v>369</v>
      </c>
      <c r="T10" s="6" t="s">
        <v>369</v>
      </c>
      <c r="U10" s="6" t="s">
        <v>369</v>
      </c>
      <c r="V10" s="53">
        <v>43958</v>
      </c>
      <c r="W10" s="12"/>
      <c r="X10" s="12" t="s">
        <v>370</v>
      </c>
      <c r="Y10" s="33"/>
      <c r="Z10" s="6" t="s">
        <v>20</v>
      </c>
      <c r="AA10" s="16">
        <v>1</v>
      </c>
      <c r="AB10" s="24"/>
      <c r="AC10" s="24"/>
      <c r="AF10" s="45">
        <f>IF(AND(R10=DATA!$D$40),DATA!$D$41,IF(AND(R10=DATA!$C$40),DATA!$C$41))</f>
        <v>5</v>
      </c>
      <c r="AG10" s="45">
        <f>IF(AND(S10=DATA!$D$40),DATA!$D$42,IF(AND(S10=DATA!$C$40),DATA!$C$42))</f>
        <v>25</v>
      </c>
      <c r="AH10" s="45">
        <f>IF(AND(T10=DATA!$D$40),DATA!$D$43,IF(AND(T10=DATA!$C$40),DATA!$C$43))</f>
        <v>10</v>
      </c>
      <c r="AI10" s="46">
        <f>IF(AND(U10=DATA!$D$40),DATA!$D$44,IF(AND(U10=DATA!$C$40),DATA!$C$44))</f>
        <v>0</v>
      </c>
      <c r="AJ10" s="47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5</v>
      </c>
      <c r="AK10" s="47">
        <f>_xlfn.IFNA(VLOOKUP(X10,DATA!$F$40:$G$85,2,0),10)</f>
        <v>5</v>
      </c>
      <c r="AL10" s="48">
        <f t="shared" ca="1" si="1"/>
        <v>50</v>
      </c>
      <c r="AM10" s="49" t="str">
        <f ca="1">IF(AND(AL10&gt;=DATA!$C$55),"A",IF(AND(DATA!$C$55&gt;AL10,AL10&gt;=DATA!$C$56),"B",IF(AND(DATA!$C$56&gt;AL10,AL10&gt;=DATA!$C$57),"C",IF(AND(AL10&lt;DATA!$C$57),"D"))))</f>
        <v>C</v>
      </c>
    </row>
    <row r="11" spans="1:39" x14ac:dyDescent="0.15">
      <c r="A11" s="20" t="s">
        <v>171</v>
      </c>
      <c r="B11" s="4" t="s">
        <v>47</v>
      </c>
      <c r="C11" s="18" t="s">
        <v>64</v>
      </c>
      <c r="D11" s="18" t="s">
        <v>87</v>
      </c>
      <c r="E11" s="18" t="s">
        <v>94</v>
      </c>
      <c r="F11" s="20" t="s">
        <v>88</v>
      </c>
      <c r="G11" s="20" t="s">
        <v>139</v>
      </c>
      <c r="H11" s="20" t="s">
        <v>83</v>
      </c>
      <c r="I11" s="18" t="str">
        <f>""</f>
        <v/>
      </c>
      <c r="J11" s="18" t="str">
        <f>""</f>
        <v/>
      </c>
      <c r="K11" s="20"/>
      <c r="L11" s="20"/>
      <c r="M11" s="20" t="s">
        <v>81</v>
      </c>
      <c r="N11" s="18" t="s">
        <v>79</v>
      </c>
      <c r="O11" s="18" t="str">
        <f>""</f>
        <v/>
      </c>
      <c r="P11" s="18"/>
      <c r="Q11" s="6" t="s">
        <v>19</v>
      </c>
      <c r="R11" s="6" t="s">
        <v>369</v>
      </c>
      <c r="S11" s="6" t="s">
        <v>369</v>
      </c>
      <c r="T11" s="6" t="s">
        <v>369</v>
      </c>
      <c r="U11" s="6" t="s">
        <v>369</v>
      </c>
      <c r="V11" s="53">
        <v>43958</v>
      </c>
      <c r="W11" s="12"/>
      <c r="X11" s="12" t="s">
        <v>370</v>
      </c>
      <c r="Y11" s="33"/>
      <c r="Z11" s="6" t="s">
        <v>25</v>
      </c>
      <c r="AA11" s="27">
        <v>1</v>
      </c>
      <c r="AB11" s="24"/>
      <c r="AC11" s="24"/>
      <c r="AF11" s="45">
        <f>IF(AND(R11=DATA!$D$40),DATA!$D$41,IF(AND(R11=DATA!$C$40),DATA!$C$41))</f>
        <v>5</v>
      </c>
      <c r="AG11" s="45">
        <f>IF(AND(S11=DATA!$D$40),DATA!$D$42,IF(AND(S11=DATA!$C$40),DATA!$C$42))</f>
        <v>25</v>
      </c>
      <c r="AH11" s="45">
        <f>IF(AND(T11=DATA!$D$40),DATA!$D$43,IF(AND(T11=DATA!$C$40),DATA!$C$43))</f>
        <v>10</v>
      </c>
      <c r="AI11" s="46">
        <f>IF(AND(U11=DATA!$D$40),DATA!$D$44,IF(AND(U11=DATA!$C$40),DATA!$C$44))</f>
        <v>0</v>
      </c>
      <c r="AJ11" s="47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5</v>
      </c>
      <c r="AK11" s="47">
        <f>_xlfn.IFNA(VLOOKUP(X11,DATA!$F$40:$G$85,2,0),10)</f>
        <v>5</v>
      </c>
      <c r="AL11" s="48">
        <f t="shared" ca="1" si="1"/>
        <v>50</v>
      </c>
      <c r="AM11" s="49" t="str">
        <f ca="1">IF(AND(AL11&gt;=DATA!$C$55),"A",IF(AND(DATA!$C$55&gt;AL11,AL11&gt;=DATA!$C$56),"B",IF(AND(DATA!$C$56&gt;AL11,AL11&gt;=DATA!$C$57),"C",IF(AND(AL11&lt;DATA!$C$57),"D"))))</f>
        <v>C</v>
      </c>
    </row>
    <row r="12" spans="1:39" x14ac:dyDescent="0.15">
      <c r="A12" s="20" t="s">
        <v>171</v>
      </c>
      <c r="B12" s="4" t="s">
        <v>55</v>
      </c>
      <c r="C12" s="18" t="s">
        <v>95</v>
      </c>
      <c r="D12" s="18" t="s">
        <v>87</v>
      </c>
      <c r="E12" s="18"/>
      <c r="F12" s="20" t="s">
        <v>96</v>
      </c>
      <c r="G12" s="20" t="s">
        <v>139</v>
      </c>
      <c r="H12" s="20" t="s">
        <v>80</v>
      </c>
      <c r="I12" s="18" t="str">
        <f>""</f>
        <v/>
      </c>
      <c r="J12" s="18" t="str">
        <f>""</f>
        <v/>
      </c>
      <c r="K12" s="20" t="s">
        <v>74</v>
      </c>
      <c r="L12" s="20"/>
      <c r="M12" s="20"/>
      <c r="N12" s="18" t="s">
        <v>82</v>
      </c>
      <c r="O12" s="18" t="str">
        <f>""</f>
        <v/>
      </c>
      <c r="P12" s="18"/>
      <c r="Q12" s="6" t="s">
        <v>89</v>
      </c>
      <c r="R12" s="6" t="s">
        <v>369</v>
      </c>
      <c r="S12" s="6" t="s">
        <v>369</v>
      </c>
      <c r="T12" s="6" t="s">
        <v>369</v>
      </c>
      <c r="U12" s="6" t="s">
        <v>369</v>
      </c>
      <c r="V12" s="53">
        <v>43958</v>
      </c>
      <c r="W12" s="12"/>
      <c r="X12" s="12" t="s">
        <v>370</v>
      </c>
      <c r="Y12" s="33"/>
      <c r="Z12" s="6" t="s">
        <v>25</v>
      </c>
      <c r="AA12" s="27">
        <v>1</v>
      </c>
      <c r="AB12" s="24"/>
      <c r="AC12" s="24"/>
      <c r="AF12" s="45">
        <f>IF(AND(R12=DATA!$D$40),DATA!$D$41,IF(AND(R12=DATA!$C$40),DATA!$C$41))</f>
        <v>5</v>
      </c>
      <c r="AG12" s="45">
        <f>IF(AND(S12=DATA!$D$40),DATA!$D$42,IF(AND(S12=DATA!$C$40),DATA!$C$42))</f>
        <v>25</v>
      </c>
      <c r="AH12" s="45">
        <f>IF(AND(T12=DATA!$D$40),DATA!$D$43,IF(AND(T12=DATA!$C$40),DATA!$C$43))</f>
        <v>10</v>
      </c>
      <c r="AI12" s="46">
        <f>IF(AND(U12=DATA!$D$40),DATA!$D$44,IF(AND(U12=DATA!$C$40),DATA!$C$44))</f>
        <v>0</v>
      </c>
      <c r="AJ12" s="47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5</v>
      </c>
      <c r="AK12" s="47">
        <f>_xlfn.IFNA(VLOOKUP(X12,DATA!$F$40:$G$85,2,0),10)</f>
        <v>5</v>
      </c>
      <c r="AL12" s="48">
        <f t="shared" ca="1" si="1"/>
        <v>50</v>
      </c>
      <c r="AM12" s="49" t="str">
        <f ca="1">IF(AND(AL12&gt;=DATA!$C$55),"A",IF(AND(DATA!$C$55&gt;AL12,AL12&gt;=DATA!$C$56),"B",IF(AND(DATA!$C$56&gt;AL12,AL12&gt;=DATA!$C$57),"C",IF(AND(AL12&lt;DATA!$C$57),"D"))))</f>
        <v>C</v>
      </c>
    </row>
    <row r="13" spans="1:39" x14ac:dyDescent="0.15">
      <c r="A13" s="20" t="s">
        <v>172</v>
      </c>
      <c r="B13" s="4" t="s">
        <v>55</v>
      </c>
      <c r="C13" s="18" t="s">
        <v>97</v>
      </c>
      <c r="D13" s="18" t="s">
        <v>87</v>
      </c>
      <c r="E13" s="18" t="s">
        <v>98</v>
      </c>
      <c r="F13" s="20" t="s">
        <v>77</v>
      </c>
      <c r="G13" s="20" t="s">
        <v>139</v>
      </c>
      <c r="H13" s="20" t="s">
        <v>84</v>
      </c>
      <c r="I13" s="18" t="str">
        <f>""</f>
        <v/>
      </c>
      <c r="J13" s="18" t="str">
        <f>""</f>
        <v/>
      </c>
      <c r="K13" s="20"/>
      <c r="L13" s="20"/>
      <c r="M13" s="20" t="s">
        <v>81</v>
      </c>
      <c r="N13" s="18" t="s">
        <v>82</v>
      </c>
      <c r="O13" s="18" t="str">
        <f>""</f>
        <v/>
      </c>
      <c r="P13" s="18"/>
      <c r="Q13" s="6" t="s">
        <v>19</v>
      </c>
      <c r="R13" s="6" t="s">
        <v>369</v>
      </c>
      <c r="S13" s="6" t="s">
        <v>369</v>
      </c>
      <c r="T13" s="6" t="s">
        <v>369</v>
      </c>
      <c r="U13" s="6" t="s">
        <v>369</v>
      </c>
      <c r="V13" s="53">
        <v>43958</v>
      </c>
      <c r="W13" s="12"/>
      <c r="X13" s="12" t="s">
        <v>370</v>
      </c>
      <c r="Y13" s="33"/>
      <c r="Z13" s="6" t="s">
        <v>25</v>
      </c>
      <c r="AA13" s="27">
        <v>1</v>
      </c>
      <c r="AB13" s="24"/>
      <c r="AC13" s="24"/>
      <c r="AF13" s="45">
        <f>IF(AND(R13=DATA!$D$40),DATA!$D$41,IF(AND(R13=DATA!$C$40),DATA!$C$41))</f>
        <v>5</v>
      </c>
      <c r="AG13" s="45">
        <f>IF(AND(S13=DATA!$D$40),DATA!$D$42,IF(AND(S13=DATA!$C$40),DATA!$C$42))</f>
        <v>25</v>
      </c>
      <c r="AH13" s="45">
        <f>IF(AND(T13=DATA!$D$40),DATA!$D$43,IF(AND(T13=DATA!$C$40),DATA!$C$43))</f>
        <v>10</v>
      </c>
      <c r="AI13" s="46">
        <f>IF(AND(U13=DATA!$D$40),DATA!$D$44,IF(AND(U13=DATA!$C$40),DATA!$C$44))</f>
        <v>0</v>
      </c>
      <c r="AJ13" s="47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5</v>
      </c>
      <c r="AK13" s="47">
        <f>_xlfn.IFNA(VLOOKUP(X13,DATA!$F$40:$G$85,2,0),10)</f>
        <v>5</v>
      </c>
      <c r="AL13" s="48">
        <f t="shared" ca="1" si="1"/>
        <v>50</v>
      </c>
      <c r="AM13" s="49" t="str">
        <f ca="1">IF(AND(AL13&gt;=DATA!$C$55),"A",IF(AND(DATA!$C$55&gt;AL13,AL13&gt;=DATA!$C$56),"B",IF(AND(DATA!$C$56&gt;AL13,AL13&gt;=DATA!$C$57),"C",IF(AND(AL13&lt;DATA!$C$57),"D"))))</f>
        <v>C</v>
      </c>
    </row>
  </sheetData>
  <autoFilter ref="B2:X13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D724B2-3A05-4C9D-8431-6E9127F928CC}">
          <x14:formula1>
            <xm:f>DATA!$B$13:$B$14</xm:f>
          </x14:formula1>
          <xm:sqref>D3:D13</xm:sqref>
        </x14:dataValidation>
        <x14:dataValidation type="list" allowBlank="1" showInputMessage="1" showErrorMessage="1" xr:uid="{4A9C12AF-3919-483B-9867-E37471A9465F}">
          <x14:formula1>
            <xm:f>DATA!$C$13:$C$14</xm:f>
          </x14:formula1>
          <xm:sqref>G3:G13</xm:sqref>
        </x14:dataValidation>
        <x14:dataValidation type="list" allowBlank="1" showInputMessage="1" showErrorMessage="1" xr:uid="{7A5F078B-061E-4EE6-A69D-07B02103AC2F}">
          <x14:formula1>
            <xm:f>DATA!$D$13:$D$14</xm:f>
          </x14:formula1>
          <xm:sqref>R3:U13</xm:sqref>
        </x14:dataValidation>
        <x14:dataValidation type="date" allowBlank="1" showInputMessage="1" showErrorMessage="1" xr:uid="{21AFFE98-F493-4F86-8730-7AACC33E378E}">
          <x14:formula1>
            <xm:f>DATA!H13</xm:f>
          </x14:formula1>
          <x14:formula2>
            <xm:f>DATA!H14</xm:f>
          </x14:formula2>
          <xm:sqref>V3:V13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"/>
  <sheetViews>
    <sheetView topLeftCell="M1" zoomScaleNormal="100" workbookViewId="0">
      <selection activeCell="W8" sqref="W8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34" t="s">
        <v>262</v>
      </c>
      <c r="N1" s="34" t="s">
        <v>263</v>
      </c>
      <c r="O1" s="34" t="s">
        <v>264</v>
      </c>
      <c r="P1" s="34" t="s">
        <v>258</v>
      </c>
      <c r="Q1" s="34" t="s">
        <v>274</v>
      </c>
      <c r="R1" s="34" t="s">
        <v>272</v>
      </c>
      <c r="S1" s="34" t="s">
        <v>257</v>
      </c>
      <c r="T1" s="34" t="s">
        <v>256</v>
      </c>
      <c r="U1" s="34" t="s">
        <v>279</v>
      </c>
    </row>
    <row r="2" spans="1:37" ht="28.5" x14ac:dyDescent="0.3">
      <c r="A2" s="1" t="s">
        <v>168</v>
      </c>
      <c r="B2" s="1" t="s">
        <v>99</v>
      </c>
      <c r="C2" s="1" t="s">
        <v>2</v>
      </c>
      <c r="D2" s="1" t="s">
        <v>138</v>
      </c>
      <c r="E2" s="1" t="s">
        <v>3</v>
      </c>
      <c r="F2" s="2" t="s">
        <v>100</v>
      </c>
      <c r="G2" s="2" t="s">
        <v>101</v>
      </c>
      <c r="H2" s="1" t="s">
        <v>102</v>
      </c>
      <c r="I2" s="1" t="s">
        <v>103</v>
      </c>
      <c r="J2" s="3" t="s">
        <v>208</v>
      </c>
      <c r="K2" s="1" t="s">
        <v>203</v>
      </c>
      <c r="L2" s="1" t="s">
        <v>8</v>
      </c>
      <c r="M2" s="1" t="s">
        <v>259</v>
      </c>
      <c r="N2" s="1" t="s">
        <v>260</v>
      </c>
      <c r="O2" s="1" t="s">
        <v>261</v>
      </c>
      <c r="P2" s="1" t="s">
        <v>270</v>
      </c>
      <c r="Q2" s="36" t="s">
        <v>273</v>
      </c>
      <c r="R2" s="1" t="s">
        <v>271</v>
      </c>
      <c r="S2" s="1" t="s">
        <v>186</v>
      </c>
      <c r="T2" s="1" t="s">
        <v>187</v>
      </c>
      <c r="U2" s="1" t="s">
        <v>188</v>
      </c>
      <c r="V2" s="1" t="s">
        <v>204</v>
      </c>
      <c r="W2" s="1" t="s">
        <v>205</v>
      </c>
      <c r="X2" s="1" t="s">
        <v>206</v>
      </c>
      <c r="Y2" s="1" t="s">
        <v>207</v>
      </c>
      <c r="AB2" s="39" t="s">
        <v>284</v>
      </c>
      <c r="AC2" s="40" t="s">
        <v>289</v>
      </c>
      <c r="AD2" s="41" t="s">
        <v>285</v>
      </c>
      <c r="AE2" s="42" t="s">
        <v>290</v>
      </c>
      <c r="AF2" s="43" t="s">
        <v>291</v>
      </c>
      <c r="AG2" s="41" t="s">
        <v>292</v>
      </c>
      <c r="AH2" s="44" t="s">
        <v>293</v>
      </c>
      <c r="AI2" s="42" t="s">
        <v>352</v>
      </c>
      <c r="AJ2" s="54" t="s">
        <v>353</v>
      </c>
      <c r="AK2" s="38" t="s">
        <v>280</v>
      </c>
    </row>
    <row r="3" spans="1:37" x14ac:dyDescent="0.15">
      <c r="A3" s="6" t="s">
        <v>162</v>
      </c>
      <c r="B3" s="4" t="s">
        <v>104</v>
      </c>
      <c r="C3" s="17" t="s">
        <v>105</v>
      </c>
      <c r="D3" s="17" t="s">
        <v>139</v>
      </c>
      <c r="E3" s="6" t="s">
        <v>106</v>
      </c>
      <c r="F3" s="7">
        <v>2</v>
      </c>
      <c r="G3" s="7"/>
      <c r="H3" s="6"/>
      <c r="I3" s="20" t="s">
        <v>107</v>
      </c>
      <c r="J3" s="15"/>
      <c r="K3" s="5" t="s">
        <v>108</v>
      </c>
      <c r="L3" s="6" t="s">
        <v>24</v>
      </c>
      <c r="M3" s="6" t="s">
        <v>369</v>
      </c>
      <c r="N3" s="6" t="s">
        <v>369</v>
      </c>
      <c r="O3" s="6" t="s">
        <v>369</v>
      </c>
      <c r="P3" s="6" t="s">
        <v>369</v>
      </c>
      <c r="Q3" s="6" t="s">
        <v>369</v>
      </c>
      <c r="R3" s="53">
        <v>43958</v>
      </c>
      <c r="S3" s="12"/>
      <c r="T3" s="49" t="s">
        <v>370</v>
      </c>
      <c r="U3" s="33"/>
      <c r="V3" s="6" t="s">
        <v>20</v>
      </c>
      <c r="W3" s="28">
        <v>1</v>
      </c>
      <c r="X3" s="29">
        <v>6800</v>
      </c>
      <c r="Y3" s="14">
        <f t="shared" ref="Y3:Y4" si="0">W3*X3</f>
        <v>6800</v>
      </c>
      <c r="AB3" s="45">
        <f>IF(AND(M3=DATA!$D$40),DATA!$D$41,IF(AND(M3=DATA!$C$40),DATA!$C$41))</f>
        <v>5</v>
      </c>
      <c r="AC3" s="45">
        <f>IF(AND(N3=DATA!$D$40),DATA!$D$42,IF(AND(N3=DATA!$C$40),DATA!$C$42))</f>
        <v>25</v>
      </c>
      <c r="AD3" s="45">
        <f>IF(AND(O3=DATA!$D$40),DATA!$D$43,IF(AND(O3=DATA!$C$40),DATA!$C$43))</f>
        <v>10</v>
      </c>
      <c r="AE3" s="46">
        <f>IF(AND(P3=DATA!$D$40),DATA!$D$44,IF(AND(P3=DATA!$C$40),DATA!$C$44))</f>
        <v>0</v>
      </c>
      <c r="AF3" s="47">
        <f ca="1">IF(AND(DATEDIF(R4,TODAY(),"D")&lt;365*3),DATA!$D$46,IF(AND(365*3&lt;=DATEDIF(R4,TODAY(),"D"), DATEDIF(R4,TODAY(),"D")&lt;365*5),DATA!$D$47,IF(AND(365*5&lt;=DATEDIF(R4,TODAY(),"D"), DATEDIF(R4,TODAY(),"D")&lt;365*10),DATA!$D$48,IF(AND(365*10&lt;DATEDIF(R4,TODAY(),"D")),DATA!$D$49))))</f>
        <v>5</v>
      </c>
      <c r="AG3" s="47">
        <f>_xlfn.IFNA(VLOOKUP(T3,DATA!$F$40:$G$85,2,0),10)</f>
        <v>5</v>
      </c>
      <c r="AH3" s="48">
        <f ca="1">SUM(AB3:AG3)</f>
        <v>50</v>
      </c>
      <c r="AI3" s="46">
        <f>IF(AND(Q3=DATA!$D$40),DATA!$D$44/8,IF(AND(Q3=DATA!$C$40),DATA!$C$44/8))</f>
        <v>0</v>
      </c>
      <c r="AJ3" s="48">
        <f t="shared" ref="AJ3:AJ8" ca="1" si="1">IF(AND(AH3+AI3&lt;=100),(AH3+AI3),IF(AND(AH3+AI3&gt;100),100))</f>
        <v>50</v>
      </c>
      <c r="AK3" s="49" t="str">
        <f ca="1">IF(AND(AJ3&gt;=DATA!$C$55),"A",IF(AND(DATA!$C$55&gt;AJ3&gt;=DATA!$C$56),"B",IF(AND(DATA!$C$56&gt;AJ3&gt;=DATA!$C$57),"C",IF(AND(AJ3&lt;DATA!$C$57),"D"))))</f>
        <v>B</v>
      </c>
    </row>
    <row r="4" spans="1:37" x14ac:dyDescent="0.15">
      <c r="A4" s="6" t="s">
        <v>162</v>
      </c>
      <c r="B4" s="4" t="s">
        <v>109</v>
      </c>
      <c r="C4" s="17" t="s">
        <v>110</v>
      </c>
      <c r="D4" s="17" t="s">
        <v>139</v>
      </c>
      <c r="E4" s="6" t="s">
        <v>111</v>
      </c>
      <c r="F4" s="7">
        <v>8</v>
      </c>
      <c r="G4" s="7"/>
      <c r="H4" s="6" t="s">
        <v>112</v>
      </c>
      <c r="I4" s="6" t="s">
        <v>113</v>
      </c>
      <c r="J4" s="15"/>
      <c r="K4" s="5" t="s">
        <v>114</v>
      </c>
      <c r="L4" s="6" t="s">
        <v>89</v>
      </c>
      <c r="M4" s="6" t="s">
        <v>369</v>
      </c>
      <c r="N4" s="6" t="s">
        <v>369</v>
      </c>
      <c r="O4" s="6" t="s">
        <v>369</v>
      </c>
      <c r="P4" s="6" t="s">
        <v>369</v>
      </c>
      <c r="Q4" s="6" t="s">
        <v>369</v>
      </c>
      <c r="R4" s="53">
        <v>43958</v>
      </c>
      <c r="S4" s="12"/>
      <c r="T4" s="49" t="s">
        <v>370</v>
      </c>
      <c r="U4" s="33"/>
      <c r="V4" s="6" t="s">
        <v>20</v>
      </c>
      <c r="W4" s="28">
        <v>1</v>
      </c>
      <c r="X4" s="29">
        <v>72500</v>
      </c>
      <c r="Y4" s="14">
        <f t="shared" si="0"/>
        <v>72500</v>
      </c>
      <c r="AB4" s="45">
        <f>IF(AND(M4=DATA!$D$40),DATA!$D$41,IF(AND(M4=DATA!$C$40),DATA!$C$41))</f>
        <v>5</v>
      </c>
      <c r="AC4" s="45">
        <f>IF(AND(N4=DATA!$D$40),DATA!$D$42,IF(AND(N4=DATA!$C$40),DATA!$C$42))</f>
        <v>25</v>
      </c>
      <c r="AD4" s="45">
        <f>IF(AND(O4=DATA!$D$40),DATA!$D$43,IF(AND(O4=DATA!$C$40),DATA!$C$43))</f>
        <v>10</v>
      </c>
      <c r="AE4" s="46">
        <f>IF(AND(P4=DATA!$D$40),DATA!$D$44,IF(AND(P4=DATA!$C$40),DATA!$C$44))</f>
        <v>0</v>
      </c>
      <c r="AF4" s="47">
        <f ca="1">IF(AND(DATEDIF(R5,TODAY(),"D")&lt;365*3),DATA!$D$46,IF(AND(365*3&lt;=DATEDIF(R5,TODAY(),"D"), DATEDIF(R5,TODAY(),"D")&lt;365*5),DATA!$D$47,IF(AND(365*5&lt;=DATEDIF(R5,TODAY(),"D"), DATEDIF(R5,TODAY(),"D")&lt;365*10),DATA!$D$48,IF(AND(365*10&lt;DATEDIF(R5,TODAY(),"D")),DATA!$D$49))))</f>
        <v>5</v>
      </c>
      <c r="AG4" s="47">
        <f>_xlfn.IFNA(VLOOKUP(T4,DATA!$F$40:$G$85,2,0),10)</f>
        <v>5</v>
      </c>
      <c r="AH4" s="48">
        <f t="shared" ref="AH4:AH8" ca="1" si="2">SUM(AB4:AG4)</f>
        <v>50</v>
      </c>
      <c r="AI4" s="46">
        <f>IF(AND(Q4=DATA!$D$40),DATA!$D$44/8,IF(AND(Q4=DATA!$C$40),DATA!$C$44/8))</f>
        <v>0</v>
      </c>
      <c r="AJ4" s="48">
        <f t="shared" ca="1" si="1"/>
        <v>50</v>
      </c>
      <c r="AK4" s="49" t="str">
        <f ca="1">IF(AND(AJ4&gt;=DATA!$C$55),"A",IF(AND(DATA!$C$55&gt;AJ4,AJ4&gt;=DATA!$C$56),"B",IF(AND(DATA!$C$56&gt;AJ4,AJ4&gt;=DATA!$C$57),"C",IF(AND(AJ4&lt;DATA!$C$57),"D"))))</f>
        <v>C</v>
      </c>
    </row>
    <row r="5" spans="1:37" x14ac:dyDescent="0.15">
      <c r="A5" s="20" t="s">
        <v>172</v>
      </c>
      <c r="B5" s="4" t="s">
        <v>104</v>
      </c>
      <c r="C5" s="18" t="s">
        <v>79</v>
      </c>
      <c r="D5" s="17" t="s">
        <v>139</v>
      </c>
      <c r="E5" s="20" t="s">
        <v>86</v>
      </c>
      <c r="F5" s="20" t="s">
        <v>78</v>
      </c>
      <c r="G5" s="18" t="str">
        <f>""</f>
        <v/>
      </c>
      <c r="H5" s="20"/>
      <c r="I5" s="20" t="s">
        <v>115</v>
      </c>
      <c r="J5" s="21"/>
      <c r="K5" s="18" t="s">
        <v>116</v>
      </c>
      <c r="L5" s="6" t="s">
        <v>24</v>
      </c>
      <c r="M5" s="6" t="s">
        <v>369</v>
      </c>
      <c r="N5" s="6" t="s">
        <v>369</v>
      </c>
      <c r="O5" s="6" t="s">
        <v>369</v>
      </c>
      <c r="P5" s="6" t="s">
        <v>369</v>
      </c>
      <c r="Q5" s="6" t="s">
        <v>369</v>
      </c>
      <c r="R5" s="53">
        <v>43958</v>
      </c>
      <c r="S5" s="19" t="s">
        <v>39</v>
      </c>
      <c r="T5" s="49" t="s">
        <v>370</v>
      </c>
      <c r="U5" s="33"/>
      <c r="V5" s="6" t="s">
        <v>20</v>
      </c>
      <c r="W5" s="27">
        <v>1</v>
      </c>
      <c r="X5" s="24"/>
      <c r="Y5" s="24"/>
      <c r="AB5" s="45">
        <f>IF(AND(M5=DATA!$D$40),DATA!$D$41,IF(AND(M5=DATA!$C$40),DATA!$C$41))</f>
        <v>5</v>
      </c>
      <c r="AC5" s="45">
        <f>IF(AND(N5=DATA!$D$40),DATA!$D$42,IF(AND(N5=DATA!$C$40),DATA!$C$42))</f>
        <v>25</v>
      </c>
      <c r="AD5" s="45">
        <f>IF(AND(O5=DATA!$D$40),DATA!$D$43,IF(AND(O5=DATA!$C$40),DATA!$C$43))</f>
        <v>10</v>
      </c>
      <c r="AE5" s="46">
        <f>IF(AND(P5=DATA!$D$40),DATA!$D$44,IF(AND(P5=DATA!$C$40),DATA!$C$44))</f>
        <v>0</v>
      </c>
      <c r="AF5" s="47">
        <f ca="1">IF(AND(DATEDIF(R6,TODAY(),"D")&lt;365*3),DATA!$D$46,IF(AND(365*3&lt;=DATEDIF(R6,TODAY(),"D"), DATEDIF(R6,TODAY(),"D")&lt;365*5),DATA!$D$47,IF(AND(365*5&lt;=DATEDIF(R6,TODAY(),"D"), DATEDIF(R6,TODAY(),"D")&lt;365*10),DATA!$D$48,IF(AND(365*10&lt;DATEDIF(R6,TODAY(),"D")),DATA!$D$49))))</f>
        <v>5</v>
      </c>
      <c r="AG5" s="47">
        <f>_xlfn.IFNA(VLOOKUP(T5,DATA!$F$40:$G$85,2,0),10)</f>
        <v>5</v>
      </c>
      <c r="AH5" s="48">
        <f t="shared" ca="1" si="2"/>
        <v>50</v>
      </c>
      <c r="AI5" s="46">
        <f>IF(AND(Q5=DATA!$D$40),DATA!$D$44/8,IF(AND(Q5=DATA!$C$40),DATA!$C$44/8))</f>
        <v>0</v>
      </c>
      <c r="AJ5" s="48">
        <f t="shared" ca="1" si="1"/>
        <v>50</v>
      </c>
      <c r="AK5" s="49" t="str">
        <f ca="1">IF(AND(AJ5&gt;=DATA!$C$55),"A",IF(AND(DATA!$C$55&gt;AJ5,AJ5&gt;=DATA!$C$56),"B",IF(AND(DATA!$C$56&gt;AJ5,AJ5&gt;=DATA!$C$57),"C",IF(AND(AJ5&lt;DATA!$C$57),"D"))))</f>
        <v>C</v>
      </c>
    </row>
    <row r="6" spans="1:37" x14ac:dyDescent="0.15">
      <c r="A6" s="20" t="s">
        <v>172</v>
      </c>
      <c r="B6" s="4" t="s">
        <v>104</v>
      </c>
      <c r="C6" s="18" t="s">
        <v>117</v>
      </c>
      <c r="D6" s="17" t="s">
        <v>139</v>
      </c>
      <c r="E6" s="20" t="s">
        <v>86</v>
      </c>
      <c r="F6" s="20" t="s">
        <v>78</v>
      </c>
      <c r="G6" s="18" t="str">
        <f>""</f>
        <v/>
      </c>
      <c r="H6" s="20"/>
      <c r="I6" s="20" t="s">
        <v>115</v>
      </c>
      <c r="J6" s="21"/>
      <c r="K6" s="18" t="s">
        <v>118</v>
      </c>
      <c r="L6" s="6" t="s">
        <v>24</v>
      </c>
      <c r="M6" s="6" t="s">
        <v>369</v>
      </c>
      <c r="N6" s="6" t="s">
        <v>369</v>
      </c>
      <c r="O6" s="6" t="s">
        <v>369</v>
      </c>
      <c r="P6" s="6" t="s">
        <v>369</v>
      </c>
      <c r="Q6" s="6" t="s">
        <v>369</v>
      </c>
      <c r="R6" s="53">
        <v>43958</v>
      </c>
      <c r="S6" s="19" t="s">
        <v>39</v>
      </c>
      <c r="T6" s="49" t="s">
        <v>370</v>
      </c>
      <c r="U6" s="33"/>
      <c r="V6" s="6" t="s">
        <v>20</v>
      </c>
      <c r="W6" s="27">
        <v>1</v>
      </c>
      <c r="X6" s="24"/>
      <c r="Y6" s="24"/>
      <c r="AB6" s="45">
        <f>IF(AND(M6=DATA!$D$40),DATA!$D$41,IF(AND(M6=DATA!$C$40),DATA!$C$41))</f>
        <v>5</v>
      </c>
      <c r="AC6" s="45">
        <f>IF(AND(N6=DATA!$D$40),DATA!$D$42,IF(AND(N6=DATA!$C$40),DATA!$C$42))</f>
        <v>25</v>
      </c>
      <c r="AD6" s="45">
        <f>IF(AND(O6=DATA!$D$40),DATA!$D$43,IF(AND(O6=DATA!$C$40),DATA!$C$43))</f>
        <v>10</v>
      </c>
      <c r="AE6" s="46">
        <f>IF(AND(P6=DATA!$D$40),DATA!$D$44,IF(AND(P6=DATA!$C$40),DATA!$C$44))</f>
        <v>0</v>
      </c>
      <c r="AF6" s="47" t="e">
        <f ca="1">IF(AND(DATEDIF(#REF!,TODAY(),"D")&lt;365*3),DATA!$D$46,IF(AND(365*3&lt;=DATEDIF(#REF!,TODAY(),"D"), DATEDIF(#REF!,TODAY(),"D")&lt;365*5),DATA!$D$47,IF(AND(365*5&lt;=DATEDIF(#REF!,TODAY(),"D"), DATEDIF(#REF!,TODAY(),"D")&lt;365*10),DATA!$D$48,IF(AND(365*10&lt;DATEDIF(#REF!,TODAY(),"D")),DATA!$D$49))))</f>
        <v>#REF!</v>
      </c>
      <c r="AG6" s="47">
        <f>_xlfn.IFNA(VLOOKUP(T6,DATA!$F$40:$G$85,2,0),10)</f>
        <v>5</v>
      </c>
      <c r="AH6" s="48" t="e">
        <f t="shared" ca="1" si="2"/>
        <v>#REF!</v>
      </c>
      <c r="AI6" s="46">
        <f>IF(AND(Q6=DATA!$D$40),DATA!$D$44/8,IF(AND(Q6=DATA!$C$40),DATA!$C$44/8))</f>
        <v>0</v>
      </c>
      <c r="AJ6" s="48" t="e">
        <f t="shared" ca="1" si="1"/>
        <v>#REF!</v>
      </c>
      <c r="AK6" s="49" t="e">
        <f ca="1">IF(AND(AJ6&gt;=DATA!$C$55),"A",IF(AND(DATA!$C$55&gt;AJ6,AJ6&gt;=DATA!$C$56),"B",IF(AND(DATA!$C$56&gt;AJ6,AJ6&gt;=DATA!$C$57),"C",IF(AND(AJ6&lt;DATA!$C$57),"D"))))</f>
        <v>#REF!</v>
      </c>
    </row>
    <row r="7" spans="1:37" x14ac:dyDescent="0.15">
      <c r="A7" s="20" t="s">
        <v>171</v>
      </c>
      <c r="B7" s="4" t="s">
        <v>104</v>
      </c>
      <c r="C7" s="18" t="s">
        <v>79</v>
      </c>
      <c r="D7" s="17" t="s">
        <v>139</v>
      </c>
      <c r="E7" s="20" t="s">
        <v>86</v>
      </c>
      <c r="F7" s="20" t="s">
        <v>84</v>
      </c>
      <c r="G7" s="18" t="str">
        <f>""</f>
        <v/>
      </c>
      <c r="H7" s="20"/>
      <c r="I7" s="20" t="s">
        <v>115</v>
      </c>
      <c r="J7" s="21"/>
      <c r="K7" s="18" t="s">
        <v>118</v>
      </c>
      <c r="L7" s="6" t="s">
        <v>24</v>
      </c>
      <c r="M7" s="6" t="s">
        <v>369</v>
      </c>
      <c r="N7" s="6" t="s">
        <v>369</v>
      </c>
      <c r="O7" s="6" t="s">
        <v>369</v>
      </c>
      <c r="P7" s="6" t="s">
        <v>369</v>
      </c>
      <c r="Q7" s="6" t="s">
        <v>369</v>
      </c>
      <c r="R7" s="53">
        <v>43958</v>
      </c>
      <c r="S7" s="19" t="s">
        <v>39</v>
      </c>
      <c r="T7" s="49" t="s">
        <v>370</v>
      </c>
      <c r="U7" s="33"/>
      <c r="V7" s="6" t="s">
        <v>20</v>
      </c>
      <c r="W7" s="27">
        <v>1</v>
      </c>
      <c r="X7" s="24"/>
      <c r="Y7" s="24"/>
      <c r="AB7" s="45">
        <f>IF(AND(M7=DATA!$D$40),DATA!$D$41,IF(AND(M7=DATA!$C$40),DATA!$C$41))</f>
        <v>5</v>
      </c>
      <c r="AC7" s="45">
        <f>IF(AND(N7=DATA!$D$40),DATA!$D$42,IF(AND(N7=DATA!$C$40),DATA!$C$42))</f>
        <v>25</v>
      </c>
      <c r="AD7" s="45">
        <f>IF(AND(O7=DATA!$D$40),DATA!$D$43,IF(AND(O7=DATA!$C$40),DATA!$C$43))</f>
        <v>10</v>
      </c>
      <c r="AE7" s="46">
        <f>IF(AND(P7=DATA!$D$40),DATA!$D$44,IF(AND(P7=DATA!$C$40),DATA!$C$44))</f>
        <v>0</v>
      </c>
      <c r="AF7" s="47">
        <f ca="1">IF(AND(DATEDIF(R7,TODAY(),"D")&lt;365*3),DATA!$D$46,IF(AND(365*3&lt;=DATEDIF(R7,TODAY(),"D"), DATEDIF(R7,TODAY(),"D")&lt;365*5),DATA!$D$47,IF(AND(365*5&lt;=DATEDIF(R7,TODAY(),"D"), DATEDIF(R7,TODAY(),"D")&lt;365*10),DATA!$D$48,IF(AND(365*10&lt;DATEDIF(R7,TODAY(),"D")),DATA!$D$49))))</f>
        <v>5</v>
      </c>
      <c r="AG7" s="47">
        <f>_xlfn.IFNA(VLOOKUP(T7,DATA!$F$40:$G$85,2,0),10)</f>
        <v>5</v>
      </c>
      <c r="AH7" s="48">
        <f t="shared" ca="1" si="2"/>
        <v>50</v>
      </c>
      <c r="AI7" s="46">
        <f>IF(AND(Q7=DATA!$D$40),DATA!$D$44/8,IF(AND(Q7=DATA!$C$40),DATA!$C$44/8))</f>
        <v>0</v>
      </c>
      <c r="AJ7" s="48">
        <f t="shared" ca="1" si="1"/>
        <v>50</v>
      </c>
      <c r="AK7" s="49" t="str">
        <f ca="1">IF(AND(AJ7&gt;=DATA!$C$55),"A",IF(AND(DATA!$C$55&gt;AJ7,AJ7&gt;=DATA!$C$56),"B",IF(AND(DATA!$C$56&gt;AJ7,AJ7&gt;=DATA!$C$57),"C",IF(AND(AJ7&lt;DATA!$C$57),"D"))))</f>
        <v>C</v>
      </c>
    </row>
    <row r="8" spans="1:37" x14ac:dyDescent="0.15">
      <c r="A8" s="20" t="s">
        <v>172</v>
      </c>
      <c r="B8" s="4" t="s">
        <v>104</v>
      </c>
      <c r="C8" s="18" t="s">
        <v>119</v>
      </c>
      <c r="D8" s="17" t="s">
        <v>139</v>
      </c>
      <c r="E8" s="20" t="s">
        <v>86</v>
      </c>
      <c r="F8" s="20" t="s">
        <v>83</v>
      </c>
      <c r="G8" s="18" t="str">
        <f>""</f>
        <v/>
      </c>
      <c r="H8" s="20"/>
      <c r="I8" s="20" t="s">
        <v>115</v>
      </c>
      <c r="J8" s="21"/>
      <c r="K8" s="18" t="s">
        <v>116</v>
      </c>
      <c r="L8" s="6" t="s">
        <v>24</v>
      </c>
      <c r="M8" s="6" t="s">
        <v>369</v>
      </c>
      <c r="N8" s="6" t="s">
        <v>369</v>
      </c>
      <c r="O8" s="6" t="s">
        <v>369</v>
      </c>
      <c r="P8" s="6" t="s">
        <v>369</v>
      </c>
      <c r="Q8" s="6" t="s">
        <v>369</v>
      </c>
      <c r="R8" s="53">
        <v>43958</v>
      </c>
      <c r="S8" s="19" t="s">
        <v>39</v>
      </c>
      <c r="T8" s="49" t="s">
        <v>370</v>
      </c>
      <c r="U8" s="33"/>
      <c r="V8" s="6" t="s">
        <v>20</v>
      </c>
      <c r="W8" s="27">
        <v>1</v>
      </c>
      <c r="X8" s="24"/>
      <c r="Y8" s="24"/>
      <c r="AB8" s="45">
        <f>IF(AND(M8=DATA!$D$40),DATA!$D$41,IF(AND(M8=DATA!$C$40),DATA!$C$41))</f>
        <v>5</v>
      </c>
      <c r="AC8" s="45">
        <f>IF(AND(N8=DATA!$D$40),DATA!$D$42,IF(AND(N8=DATA!$C$40),DATA!$C$42))</f>
        <v>25</v>
      </c>
      <c r="AD8" s="45">
        <f>IF(AND(O8=DATA!$D$40),DATA!$D$43,IF(AND(O8=DATA!$C$40),DATA!$C$43))</f>
        <v>10</v>
      </c>
      <c r="AE8" s="46">
        <f>IF(AND(P8=DATA!$D$40),DATA!$D$44,IF(AND(P8=DATA!$C$40),DATA!$C$44))</f>
        <v>0</v>
      </c>
      <c r="AF8" s="47">
        <f ca="1">IF(AND(DATEDIF(R8,TODAY(),"D")&lt;365*3),DATA!$D$46,IF(AND(365*3&lt;=DATEDIF(R8,TODAY(),"D"), DATEDIF(R8,TODAY(),"D")&lt;365*5),DATA!$D$47,IF(AND(365*5&lt;=DATEDIF(R8,TODAY(),"D"), DATEDIF(R8,TODAY(),"D")&lt;365*10),DATA!$D$48,IF(AND(365*10&lt;DATEDIF(R8,TODAY(),"D")),DATA!$D$49))))</f>
        <v>5</v>
      </c>
      <c r="AG8" s="47">
        <f>_xlfn.IFNA(VLOOKUP(T8,DATA!$F$40:$G$85,2,0),10)</f>
        <v>5</v>
      </c>
      <c r="AH8" s="48">
        <f t="shared" ca="1" si="2"/>
        <v>50</v>
      </c>
      <c r="AI8" s="46">
        <f>IF(AND(Q8=DATA!$D$40),DATA!$D$44/8,IF(AND(Q8=DATA!$C$40),DATA!$C$44/8))</f>
        <v>0</v>
      </c>
      <c r="AJ8" s="48">
        <f t="shared" ca="1" si="1"/>
        <v>50</v>
      </c>
      <c r="AK8" s="49" t="str">
        <f ca="1">IF(AND(AJ8&gt;=DATA!$C$55),"A",IF(AND(DATA!$C$55&gt;AJ8,AJ8&gt;=DATA!$C$56),"B",IF(AND(DATA!$C$56&gt;AJ8,AJ8&gt;=DATA!$C$57),"C",IF(AND(AJ8&lt;DATA!$C$57),"D"))))</f>
        <v>C</v>
      </c>
    </row>
  </sheetData>
  <autoFilter ref="B2:Y8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DC9460-D719-431B-A4C6-B10E63ACEAC7}">
          <x14:formula1>
            <xm:f>DATA!$B$19:$B$22</xm:f>
          </x14:formula1>
          <xm:sqref>C3:C8</xm:sqref>
        </x14:dataValidation>
        <x14:dataValidation type="list" allowBlank="1" showInputMessage="1" showErrorMessage="1" xr:uid="{C85BE2BF-6D60-4E74-A5B3-2B9C7A6F57F9}">
          <x14:formula1>
            <xm:f>DATA!$C$19:$C$21</xm:f>
          </x14:formula1>
          <xm:sqref>K3:K8</xm:sqref>
        </x14:dataValidation>
        <x14:dataValidation type="list" allowBlank="1" showInputMessage="1" showErrorMessage="1" xr:uid="{6CC40DC9-4312-4690-9F7A-FBC740A5967B}">
          <x14:formula1>
            <xm:f>DATA!$D$19:$D$20</xm:f>
          </x14:formula1>
          <xm:sqref>M3:Q8</xm:sqref>
        </x14:dataValidation>
        <x14:dataValidation type="date" allowBlank="1" showInputMessage="1" showErrorMessage="1" xr:uid="{43177D97-0745-433C-80D2-0893E7E23EC1}">
          <x14:formula1>
            <xm:f>DATA!I18</xm:f>
          </x14:formula1>
          <x14:formula2>
            <xm:f>DATA!I19</xm:f>
          </x14:formula2>
          <xm:sqref>R3:R8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2"/>
  <sheetViews>
    <sheetView topLeftCell="X1" zoomScaleNormal="100" workbookViewId="0">
      <selection activeCell="AA5" sqref="AA5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34" t="s">
        <v>262</v>
      </c>
      <c r="P1" s="34" t="s">
        <v>263</v>
      </c>
      <c r="Q1" s="34" t="s">
        <v>264</v>
      </c>
      <c r="R1" s="34" t="s">
        <v>258</v>
      </c>
      <c r="S1" s="37" t="s">
        <v>278</v>
      </c>
      <c r="T1" s="34" t="s">
        <v>277</v>
      </c>
      <c r="U1" s="34" t="s">
        <v>272</v>
      </c>
      <c r="V1" s="34" t="s">
        <v>257</v>
      </c>
      <c r="W1" s="34" t="s">
        <v>256</v>
      </c>
      <c r="X1" s="34" t="s">
        <v>279</v>
      </c>
    </row>
    <row r="2" spans="1:41" ht="40.5" x14ac:dyDescent="0.3">
      <c r="A2" s="1" t="s">
        <v>166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213</v>
      </c>
      <c r="G2" s="1" t="s">
        <v>214</v>
      </c>
      <c r="H2" s="1" t="s">
        <v>215</v>
      </c>
      <c r="I2" s="1" t="s">
        <v>216</v>
      </c>
      <c r="J2" s="1" t="s">
        <v>217</v>
      </c>
      <c r="K2" s="1" t="s">
        <v>218</v>
      </c>
      <c r="L2" s="1" t="s">
        <v>219</v>
      </c>
      <c r="M2" s="1" t="s">
        <v>220</v>
      </c>
      <c r="N2" s="1" t="s">
        <v>221</v>
      </c>
      <c r="O2" s="1" t="s">
        <v>259</v>
      </c>
      <c r="P2" s="1" t="s">
        <v>260</v>
      </c>
      <c r="Q2" s="1" t="s">
        <v>261</v>
      </c>
      <c r="R2" s="1" t="s">
        <v>270</v>
      </c>
      <c r="S2" s="1" t="s">
        <v>255</v>
      </c>
      <c r="T2" s="1" t="s">
        <v>276</v>
      </c>
      <c r="U2" s="1" t="s">
        <v>271</v>
      </c>
      <c r="V2" s="1" t="s">
        <v>186</v>
      </c>
      <c r="W2" s="1" t="s">
        <v>187</v>
      </c>
      <c r="X2" s="1" t="s">
        <v>188</v>
      </c>
      <c r="Y2" s="1" t="s">
        <v>222</v>
      </c>
      <c r="Z2" s="1" t="s">
        <v>205</v>
      </c>
      <c r="AA2" s="1" t="s">
        <v>223</v>
      </c>
      <c r="AB2" s="1" t="s">
        <v>207</v>
      </c>
      <c r="AE2" s="39" t="s">
        <v>284</v>
      </c>
      <c r="AF2" s="40" t="s">
        <v>289</v>
      </c>
      <c r="AG2" s="41" t="s">
        <v>285</v>
      </c>
      <c r="AH2" s="42" t="s">
        <v>290</v>
      </c>
      <c r="AI2" s="43" t="s">
        <v>291</v>
      </c>
      <c r="AJ2" s="41" t="s">
        <v>292</v>
      </c>
      <c r="AK2" s="44" t="s">
        <v>293</v>
      </c>
      <c r="AL2" s="42" t="s">
        <v>354</v>
      </c>
      <c r="AM2" s="42" t="s">
        <v>355</v>
      </c>
      <c r="AN2" s="54" t="s">
        <v>356</v>
      </c>
      <c r="AO2" s="54" t="s">
        <v>367</v>
      </c>
    </row>
    <row r="3" spans="1:41" x14ac:dyDescent="0.15">
      <c r="A3" s="20" t="s">
        <v>172</v>
      </c>
      <c r="B3" s="4" t="s">
        <v>122</v>
      </c>
      <c r="C3" s="18" t="s">
        <v>123</v>
      </c>
      <c r="D3" s="18" t="s">
        <v>124</v>
      </c>
      <c r="E3" s="18"/>
      <c r="F3" s="18"/>
      <c r="G3" s="18"/>
      <c r="H3" s="20" t="s">
        <v>86</v>
      </c>
      <c r="I3" s="20"/>
      <c r="J3" s="20"/>
      <c r="K3" s="20" t="s">
        <v>83</v>
      </c>
      <c r="L3" s="20" t="s">
        <v>107</v>
      </c>
      <c r="M3" s="18" t="s">
        <v>116</v>
      </c>
      <c r="N3" s="6" t="s">
        <v>19</v>
      </c>
      <c r="O3" s="6" t="s">
        <v>369</v>
      </c>
      <c r="P3" s="6" t="s">
        <v>369</v>
      </c>
      <c r="Q3" s="6" t="s">
        <v>369</v>
      </c>
      <c r="R3" s="6" t="s">
        <v>369</v>
      </c>
      <c r="S3" s="6" t="s">
        <v>369</v>
      </c>
      <c r="T3" s="6" t="s">
        <v>369</v>
      </c>
      <c r="U3" s="53">
        <v>43958</v>
      </c>
      <c r="V3" s="20" t="s">
        <v>125</v>
      </c>
      <c r="W3" s="49" t="s">
        <v>370</v>
      </c>
      <c r="X3" s="33"/>
      <c r="Y3" s="6" t="s">
        <v>25</v>
      </c>
      <c r="Z3" s="27">
        <v>1</v>
      </c>
      <c r="AA3" s="24"/>
      <c r="AB3" s="24"/>
      <c r="AE3" s="45">
        <f>IF(AND(O3=DATA!$D$40),DATA!$D$41,IF(AND(O3=DATA!$C$40),DATA!$C$41))</f>
        <v>5</v>
      </c>
      <c r="AF3" s="45">
        <f>IF(AND(P3=DATA!$D$40),DATA!$D$42,IF(AND(P3=DATA!$C$40),DATA!$C$42))</f>
        <v>25</v>
      </c>
      <c r="AG3" s="45">
        <f>IF(AND(Q3=DATA!$D$40),DATA!$D$43,IF(AND(Q3=DATA!$C$40),DATA!$C$43))</f>
        <v>10</v>
      </c>
      <c r="AH3" s="46">
        <f>IF(AND(R3=DATA!$D$40),DATA!$D$44,IF(AND(R3=DATA!$C$40),DATA!$C$44))</f>
        <v>0</v>
      </c>
      <c r="AI3" s="47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5</v>
      </c>
      <c r="AJ3" s="47">
        <f>_xlfn.IFNA(VLOOKUP(W3,DATA!$F$40:$G$85,2,0),10)</f>
        <v>5</v>
      </c>
      <c r="AK3" s="48">
        <f ca="1">SUM(AE3:AJ3)</f>
        <v>50</v>
      </c>
      <c r="AL3" s="46">
        <f>IF(AND(S3=DATA!$D$40),DATA!$D$44/8,IF(AND(S3=DATA!$C$40),DATA!$C$44/8))</f>
        <v>0</v>
      </c>
      <c r="AM3" s="46">
        <f>IF(AND(T3=DATA!$D$40),DATA!$D$44/8,IF(AND(T3=DATA!$C$40),DATA!$C$44/8))</f>
        <v>0</v>
      </c>
      <c r="AN3" s="48">
        <f t="shared" ref="AN3:AN5" ca="1" si="0">IF(AND(AK3+AL3+AM3&lt;=100),(AK3+AL3+AM3),IF(AND(AK3+AL3+AM3&gt;100),100))</f>
        <v>50</v>
      </c>
      <c r="AO3" s="49" t="str">
        <f ca="1">IF(AND(AN3&gt;=DATA!$C$55),"A",IF(AND(DATA!$C$55&gt;AN3,AN3&gt;=DATA!$C$56),"B",IF(AND(DATA!$C$56&gt;AN3,AN3&gt;=DATA!$C$57),"C",IF(AND(AN3&lt;DATA!$C$57),"D"))))</f>
        <v>C</v>
      </c>
    </row>
    <row r="4" spans="1:41" x14ac:dyDescent="0.15">
      <c r="A4" s="20" t="s">
        <v>171</v>
      </c>
      <c r="B4" s="4" t="s">
        <v>122</v>
      </c>
      <c r="C4" s="18" t="s">
        <v>127</v>
      </c>
      <c r="D4" s="18" t="s">
        <v>124</v>
      </c>
      <c r="E4" s="18" t="s">
        <v>128</v>
      </c>
      <c r="F4" s="18"/>
      <c r="G4" s="18"/>
      <c r="H4" s="20" t="s">
        <v>86</v>
      </c>
      <c r="I4" s="20"/>
      <c r="J4" s="20"/>
      <c r="K4" s="20" t="s">
        <v>78</v>
      </c>
      <c r="L4" s="20" t="s">
        <v>115</v>
      </c>
      <c r="M4" s="18" t="s">
        <v>79</v>
      </c>
      <c r="N4" s="6" t="s">
        <v>19</v>
      </c>
      <c r="O4" s="6" t="s">
        <v>369</v>
      </c>
      <c r="P4" s="6" t="s">
        <v>369</v>
      </c>
      <c r="Q4" s="6" t="s">
        <v>369</v>
      </c>
      <c r="R4" s="6" t="s">
        <v>369</v>
      </c>
      <c r="S4" s="6" t="s">
        <v>369</v>
      </c>
      <c r="T4" s="6" t="s">
        <v>369</v>
      </c>
      <c r="U4" s="53">
        <v>43958</v>
      </c>
      <c r="V4" s="20" t="s">
        <v>125</v>
      </c>
      <c r="W4" s="49" t="s">
        <v>370</v>
      </c>
      <c r="X4" s="33"/>
      <c r="Y4" s="6" t="s">
        <v>25</v>
      </c>
      <c r="Z4" s="27">
        <v>1</v>
      </c>
      <c r="AA4" s="24"/>
      <c r="AB4" s="24"/>
      <c r="AE4" s="45">
        <f>IF(AND(O4=DATA!$D$40),DATA!$D$41,IF(AND(O4=DATA!$C$40),DATA!$C$41))</f>
        <v>5</v>
      </c>
      <c r="AF4" s="45">
        <f>IF(AND(P4=DATA!$D$40),DATA!$D$42,IF(AND(P4=DATA!$C$40),DATA!$C$42))</f>
        <v>25</v>
      </c>
      <c r="AG4" s="45">
        <f>IF(AND(Q4=DATA!$D$40),DATA!$D$43,IF(AND(Q4=DATA!$C$40),DATA!$C$43))</f>
        <v>10</v>
      </c>
      <c r="AH4" s="46">
        <f>IF(AND(R4=DATA!$D$40),DATA!$D$44,IF(AND(R4=DATA!$C$40),DATA!$C$44))</f>
        <v>0</v>
      </c>
      <c r="AI4" s="47">
        <f ca="1">IF(AND(DATEDIF(U4,TODAY(),"D")&lt;365*3),DATA!$D$46,IF(AND(365*3&lt;=DATEDIF(U4,TODAY(),"D"), DATEDIF(U4,TODAY(),"D")&lt;365*5),DATA!$D$47,IF(AND(365*5&lt;=DATEDIF(U4,TODAY(),"D"), DATEDIF(U4,TODAY(),"D")&lt;365*10),DATA!$D$48,IF(AND(365*10&lt;DATEDIF(U4,TODAY(),"D")),DATA!$D$49))))</f>
        <v>5</v>
      </c>
      <c r="AJ4" s="47">
        <f>_xlfn.IFNA(VLOOKUP(W4,DATA!$F$40:$G$85,2,0),10)</f>
        <v>5</v>
      </c>
      <c r="AK4" s="48">
        <f t="shared" ref="AK4:AK5" ca="1" si="1">SUM(AE4:AJ4)</f>
        <v>50</v>
      </c>
      <c r="AL4" s="46">
        <f>IF(AND(S4=DATA!$D$40),DATA!$D$44/8,IF(AND(S4=DATA!$C$40),DATA!$C$44/8))</f>
        <v>0</v>
      </c>
      <c r="AM4" s="46">
        <f>IF(AND(T4=DATA!$D$40),DATA!$D$44/8,IF(AND(T4=DATA!$C$40),DATA!$C$44/8))</f>
        <v>0</v>
      </c>
      <c r="AN4" s="48">
        <f t="shared" ca="1" si="0"/>
        <v>50</v>
      </c>
      <c r="AO4" s="49" t="str">
        <f ca="1">IF(AND(AN4&gt;=DATA!$C$55),"A",IF(AND(DATA!$C$55&gt;AN4,AN4&gt;=DATA!$C$56),"B",IF(AND(DATA!$C$56&gt;AN4,AN4&gt;=DATA!$C$57),"C",IF(AND(AN4&lt;DATA!$C$57),"D"))))</f>
        <v>C</v>
      </c>
    </row>
    <row r="5" spans="1:41" x14ac:dyDescent="0.15">
      <c r="A5" s="20" t="s">
        <v>172</v>
      </c>
      <c r="B5" s="4" t="s">
        <v>122</v>
      </c>
      <c r="C5" s="18" t="s">
        <v>130</v>
      </c>
      <c r="D5" s="18" t="s">
        <v>124</v>
      </c>
      <c r="E5" s="18"/>
      <c r="F5" s="18"/>
      <c r="G5" s="18"/>
      <c r="H5" s="20" t="s">
        <v>86</v>
      </c>
      <c r="I5" s="20"/>
      <c r="J5" s="20"/>
      <c r="K5" s="20" t="s">
        <v>83</v>
      </c>
      <c r="L5" s="20" t="s">
        <v>115</v>
      </c>
      <c r="M5" s="18" t="s">
        <v>79</v>
      </c>
      <c r="N5" s="6" t="s">
        <v>19</v>
      </c>
      <c r="O5" s="6" t="s">
        <v>369</v>
      </c>
      <c r="P5" s="6" t="s">
        <v>369</v>
      </c>
      <c r="Q5" s="6" t="s">
        <v>369</v>
      </c>
      <c r="R5" s="6" t="s">
        <v>369</v>
      </c>
      <c r="S5" s="6" t="s">
        <v>369</v>
      </c>
      <c r="T5" s="6" t="s">
        <v>369</v>
      </c>
      <c r="U5" s="53">
        <v>43958</v>
      </c>
      <c r="V5" s="20" t="s">
        <v>125</v>
      </c>
      <c r="W5" s="49" t="s">
        <v>370</v>
      </c>
      <c r="X5" s="33"/>
      <c r="Y5" s="6" t="s">
        <v>25</v>
      </c>
      <c r="Z5" s="27">
        <v>1</v>
      </c>
      <c r="AA5" s="24"/>
      <c r="AB5" s="24"/>
      <c r="AE5" s="45">
        <f>IF(AND(O5=DATA!$D$40),DATA!$D$41,IF(AND(O5=DATA!$C$40),DATA!$C$41))</f>
        <v>5</v>
      </c>
      <c r="AF5" s="45">
        <f>IF(AND(P5=DATA!$D$40),DATA!$D$42,IF(AND(P5=DATA!$C$40),DATA!$C$42))</f>
        <v>25</v>
      </c>
      <c r="AG5" s="45">
        <f>IF(AND(Q5=DATA!$D$40),DATA!$D$43,IF(AND(Q5=DATA!$C$40),DATA!$C$43))</f>
        <v>10</v>
      </c>
      <c r="AH5" s="46">
        <f>IF(AND(R5=DATA!$D$40),DATA!$D$44,IF(AND(R5=DATA!$C$40),DATA!$C$44))</f>
        <v>0</v>
      </c>
      <c r="AI5" s="47">
        <f ca="1">IF(AND(DATEDIF(U5,TODAY(),"D")&lt;365*3),DATA!$D$46,IF(AND(365*3&lt;=DATEDIF(U5,TODAY(),"D"), DATEDIF(U5,TODAY(),"D")&lt;365*5),DATA!$D$47,IF(AND(365*5&lt;=DATEDIF(U5,TODAY(),"D"), DATEDIF(U5,TODAY(),"D")&lt;365*10),DATA!$D$48,IF(AND(365*10&lt;DATEDIF(U5,TODAY(),"D")),DATA!$D$49))))</f>
        <v>5</v>
      </c>
      <c r="AJ5" s="47">
        <f>_xlfn.IFNA(VLOOKUP(W5,DATA!$F$40:$G$85,2,0),10)</f>
        <v>5</v>
      </c>
      <c r="AK5" s="48">
        <f t="shared" ca="1" si="1"/>
        <v>50</v>
      </c>
      <c r="AL5" s="46">
        <f>IF(AND(S5=DATA!$D$40),DATA!$D$44/8,IF(AND(S5=DATA!$C$40),DATA!$C$44/8))</f>
        <v>0</v>
      </c>
      <c r="AM5" s="46">
        <f>IF(AND(T5=DATA!$D$40),DATA!$D$44/8,IF(AND(T5=DATA!$C$40),DATA!$C$44/8))</f>
        <v>0</v>
      </c>
      <c r="AN5" s="48">
        <f t="shared" ca="1" si="0"/>
        <v>50</v>
      </c>
      <c r="AO5" s="49" t="str">
        <f ca="1">IF(AND(AN5&gt;=DATA!$C$55),"A",IF(AND(DATA!$C$55&gt;AN5,AN5&gt;=DATA!$C$56),"B",IF(AND(DATA!$C$56&gt;AN5,AN5&gt;=DATA!$C$57),"C",IF(AND(AN5&lt;DATA!$C$57),"D"))))</f>
        <v>C</v>
      </c>
    </row>
    <row r="6" spans="1:41" x14ac:dyDescent="0.15">
      <c r="A6" s="20" t="s">
        <v>172</v>
      </c>
      <c r="B6" s="4" t="s">
        <v>122</v>
      </c>
      <c r="C6" s="18" t="s">
        <v>131</v>
      </c>
      <c r="D6" s="18" t="s">
        <v>124</v>
      </c>
      <c r="E6" s="18"/>
      <c r="F6" s="18"/>
      <c r="G6" s="18"/>
      <c r="H6" s="20" t="s">
        <v>86</v>
      </c>
      <c r="I6" s="20"/>
      <c r="J6" s="20"/>
      <c r="K6" s="20" t="s">
        <v>78</v>
      </c>
      <c r="L6" s="20" t="s">
        <v>115</v>
      </c>
      <c r="M6" s="18" t="s">
        <v>79</v>
      </c>
      <c r="N6" s="6" t="s">
        <v>19</v>
      </c>
      <c r="O6" s="6" t="s">
        <v>369</v>
      </c>
      <c r="P6" s="6" t="s">
        <v>369</v>
      </c>
      <c r="Q6" s="6" t="s">
        <v>369</v>
      </c>
      <c r="R6" s="6" t="s">
        <v>369</v>
      </c>
      <c r="S6" s="6" t="s">
        <v>369</v>
      </c>
      <c r="T6" s="6" t="s">
        <v>369</v>
      </c>
      <c r="U6" s="53">
        <v>43958</v>
      </c>
      <c r="V6" s="20" t="s">
        <v>125</v>
      </c>
      <c r="W6" s="49" t="s">
        <v>370</v>
      </c>
      <c r="X6" s="33"/>
      <c r="Y6" s="6" t="s">
        <v>25</v>
      </c>
      <c r="Z6" s="27">
        <v>1</v>
      </c>
      <c r="AA6" s="24"/>
      <c r="AB6" s="24"/>
      <c r="AE6" s="45">
        <f>IF(AND(O6=DATA!$D$40),DATA!$D$41,IF(AND(O6=DATA!$C$40),DATA!$C$41))</f>
        <v>5</v>
      </c>
      <c r="AF6" s="45">
        <f>IF(AND(P6=DATA!$D$40),DATA!$D$42,IF(AND(P6=DATA!$C$40),DATA!$C$42))</f>
        <v>25</v>
      </c>
      <c r="AG6" s="45">
        <f>IF(AND(Q6=DATA!$D$40),DATA!$D$43,IF(AND(Q6=DATA!$C$40),DATA!$C$43))</f>
        <v>10</v>
      </c>
      <c r="AH6" s="46">
        <f>IF(AND(R6=DATA!$D$40),DATA!$D$44,IF(AND(R6=DATA!$C$40),DATA!$C$44))</f>
        <v>0</v>
      </c>
      <c r="AI6" s="47">
        <f ca="1">IF(AND(DATEDIF(U6,TODAY(),"D")&lt;365*3),DATA!$D$46,IF(AND(365*3&lt;=DATEDIF(U6,TODAY(),"D"), DATEDIF(U6,TODAY(),"D")&lt;365*5),DATA!$D$47,IF(AND(365*5&lt;=DATEDIF(U6,TODAY(),"D"), DATEDIF(U6,TODAY(),"D")&lt;365*10),DATA!$D$48,IF(AND(365*10&lt;DATEDIF(U6,TODAY(),"D")),DATA!$D$49))))</f>
        <v>5</v>
      </c>
      <c r="AJ6" s="47">
        <f>_xlfn.IFNA(VLOOKUP(W6,DATA!$F$40:$G$85,2,0),10)</f>
        <v>5</v>
      </c>
      <c r="AK6" s="48">
        <f t="shared" ref="AK6" ca="1" si="2">SUM(AE6:AJ6)</f>
        <v>50</v>
      </c>
      <c r="AL6" s="46">
        <f>IF(AND(S6=DATA!$D$40),DATA!$D$44/8,IF(AND(S6=DATA!$C$40),DATA!$C$44/8))</f>
        <v>0</v>
      </c>
      <c r="AM6" s="46">
        <f>IF(AND(T6=DATA!$D$40),DATA!$D$44/8,IF(AND(T6=DATA!$C$40),DATA!$C$44/8))</f>
        <v>0</v>
      </c>
      <c r="AN6" s="48">
        <f t="shared" ref="AN6" ca="1" si="3">IF(AND(AK6+AL6+AM6&lt;=100),(AK6+AL6+AM6),IF(AND(AK6+AL6+AM6&gt;100),100))</f>
        <v>50</v>
      </c>
      <c r="AO6" s="49" t="str">
        <f ca="1">IF(AND(AN6&gt;=DATA!$C$55),"A",IF(AND(DATA!$C$55&gt;AN6,AN6&gt;=DATA!$C$56),"B",IF(AND(DATA!$C$56&gt;AN6,AN6&gt;=DATA!$C$57),"C",IF(AND(AN6&lt;DATA!$C$57),"D"))))</f>
        <v>C</v>
      </c>
    </row>
    <row r="7" spans="1:41" x14ac:dyDescent="0.15">
      <c r="A7" s="20" t="s">
        <v>172</v>
      </c>
      <c r="B7" s="4" t="s">
        <v>122</v>
      </c>
      <c r="C7" s="18" t="s">
        <v>127</v>
      </c>
      <c r="D7" s="18" t="s">
        <v>124</v>
      </c>
      <c r="E7" s="18" t="s">
        <v>128</v>
      </c>
      <c r="F7" s="18"/>
      <c r="G7" s="18"/>
      <c r="H7" s="20" t="s">
        <v>77</v>
      </c>
      <c r="I7" s="20"/>
      <c r="J7" s="20"/>
      <c r="K7" s="20" t="s">
        <v>84</v>
      </c>
      <c r="L7" s="20" t="s">
        <v>121</v>
      </c>
      <c r="M7" s="18" t="s">
        <v>79</v>
      </c>
      <c r="N7" s="6" t="s">
        <v>19</v>
      </c>
      <c r="O7" s="6" t="s">
        <v>369</v>
      </c>
      <c r="P7" s="6" t="s">
        <v>369</v>
      </c>
      <c r="Q7" s="6" t="s">
        <v>369</v>
      </c>
      <c r="R7" s="6" t="s">
        <v>369</v>
      </c>
      <c r="S7" s="6" t="s">
        <v>369</v>
      </c>
      <c r="T7" s="6" t="s">
        <v>369</v>
      </c>
      <c r="U7" s="53">
        <v>43958</v>
      </c>
      <c r="V7" s="20" t="s">
        <v>126</v>
      </c>
      <c r="W7" s="49" t="s">
        <v>370</v>
      </c>
      <c r="X7" s="33"/>
      <c r="Y7" s="6" t="s">
        <v>25</v>
      </c>
      <c r="Z7" s="27">
        <v>1</v>
      </c>
      <c r="AA7" s="24"/>
      <c r="AB7" s="24"/>
      <c r="AE7" s="45">
        <f>IF(AND(O7=DATA!$D$40),DATA!$D$41,IF(AND(O7=DATA!$C$40),DATA!$C$41))</f>
        <v>5</v>
      </c>
      <c r="AF7" s="45">
        <f>IF(AND(P7=DATA!$D$40),DATA!$D$42,IF(AND(P7=DATA!$C$40),DATA!$C$42))</f>
        <v>25</v>
      </c>
      <c r="AG7" s="45">
        <f>IF(AND(Q7=DATA!$D$40),DATA!$D$43,IF(AND(Q7=DATA!$C$40),DATA!$C$43))</f>
        <v>10</v>
      </c>
      <c r="AH7" s="46">
        <f>IF(AND(R7=DATA!$D$40),DATA!$D$44,IF(AND(R7=DATA!$C$40),DATA!$C$44))</f>
        <v>0</v>
      </c>
      <c r="AI7" s="47">
        <f ca="1">IF(AND(DATEDIF(U7,TODAY(),"D")&lt;365*3),DATA!$D$46,IF(AND(365*3&lt;=DATEDIF(U7,TODAY(),"D"), DATEDIF(U7,TODAY(),"D")&lt;365*5),DATA!$D$47,IF(AND(365*5&lt;=DATEDIF(U7,TODAY(),"D"), DATEDIF(U7,TODAY(),"D")&lt;365*10),DATA!$D$48,IF(AND(365*10&lt;DATEDIF(U7,TODAY(),"D")),DATA!$D$49))))</f>
        <v>5</v>
      </c>
      <c r="AJ7" s="47">
        <f>_xlfn.IFNA(VLOOKUP(W7,DATA!$F$40:$G$85,2,0),10)</f>
        <v>5</v>
      </c>
      <c r="AK7" s="48">
        <f t="shared" ref="AK7" ca="1" si="4">SUM(AE7:AJ7)</f>
        <v>50</v>
      </c>
      <c r="AL7" s="46">
        <f>IF(AND(S7=DATA!$D$40),DATA!$D$44/8,IF(AND(S7=DATA!$C$40),DATA!$C$44/8))</f>
        <v>0</v>
      </c>
      <c r="AM7" s="46">
        <f>IF(AND(T7=DATA!$D$40),DATA!$D$44/8,IF(AND(T7=DATA!$C$40),DATA!$C$44/8))</f>
        <v>0</v>
      </c>
      <c r="AN7" s="48">
        <f t="shared" ref="AN7" ca="1" si="5">IF(AND(AK7+AL7+AM7&lt;=100),(AK7+AL7+AM7),IF(AND(AK7+AL7+AM7&gt;100),100))</f>
        <v>50</v>
      </c>
      <c r="AO7" s="49" t="str">
        <f ca="1">IF(AND(AN7&gt;=DATA!$C$55),"A",IF(AND(DATA!$C$55&gt;AN7,AN7&gt;=DATA!$C$56),"B",IF(AND(DATA!$C$56&gt;AN7,AN7&gt;=DATA!$C$57),"C",IF(AND(AN7&lt;DATA!$C$57),"D"))))</f>
        <v>C</v>
      </c>
    </row>
    <row r="8" spans="1:41" x14ac:dyDescent="0.15">
      <c r="A8" s="20" t="s">
        <v>172</v>
      </c>
      <c r="B8" s="4" t="s">
        <v>122</v>
      </c>
      <c r="C8" s="18" t="s">
        <v>132</v>
      </c>
      <c r="D8" s="18" t="s">
        <v>133</v>
      </c>
      <c r="E8" s="18"/>
      <c r="F8" s="18"/>
      <c r="G8" s="18"/>
      <c r="H8" s="20" t="s">
        <v>134</v>
      </c>
      <c r="I8" s="20"/>
      <c r="J8" s="20"/>
      <c r="K8" s="20" t="s">
        <v>73</v>
      </c>
      <c r="L8" s="20" t="s">
        <v>107</v>
      </c>
      <c r="M8" s="18" t="s">
        <v>116</v>
      </c>
      <c r="N8" s="6" t="s">
        <v>19</v>
      </c>
      <c r="O8" s="6" t="s">
        <v>369</v>
      </c>
      <c r="P8" s="6" t="s">
        <v>369</v>
      </c>
      <c r="Q8" s="6" t="s">
        <v>369</v>
      </c>
      <c r="R8" s="6" t="s">
        <v>369</v>
      </c>
      <c r="S8" s="6" t="s">
        <v>369</v>
      </c>
      <c r="T8" s="6" t="s">
        <v>369</v>
      </c>
      <c r="U8" s="53">
        <v>43958</v>
      </c>
      <c r="V8" s="20" t="s">
        <v>125</v>
      </c>
      <c r="W8" s="49" t="s">
        <v>370</v>
      </c>
      <c r="X8" s="33"/>
      <c r="Y8" s="6" t="s">
        <v>25</v>
      </c>
      <c r="Z8" s="27">
        <v>1</v>
      </c>
      <c r="AA8" s="24"/>
      <c r="AB8" s="24"/>
      <c r="AE8" s="45">
        <f>IF(AND(O8=DATA!$D$40),DATA!$D$41,IF(AND(O8=DATA!$C$40),DATA!$C$41))</f>
        <v>5</v>
      </c>
      <c r="AF8" s="45">
        <f>IF(AND(P8=DATA!$D$40),DATA!$D$42,IF(AND(P8=DATA!$C$40),DATA!$C$42))</f>
        <v>25</v>
      </c>
      <c r="AG8" s="45">
        <f>IF(AND(Q8=DATA!$D$40),DATA!$D$43,IF(AND(Q8=DATA!$C$40),DATA!$C$43))</f>
        <v>10</v>
      </c>
      <c r="AH8" s="46">
        <f>IF(AND(R8=DATA!$D$40),DATA!$D$44,IF(AND(R8=DATA!$C$40),DATA!$C$44))</f>
        <v>0</v>
      </c>
      <c r="AI8" s="47">
        <f ca="1">IF(AND(DATEDIF(U8,TODAY(),"D")&lt;365*3),DATA!$D$46,IF(AND(365*3&lt;=DATEDIF(U8,TODAY(),"D"), DATEDIF(U8,TODAY(),"D")&lt;365*5),DATA!$D$47,IF(AND(365*5&lt;=DATEDIF(U8,TODAY(),"D"), DATEDIF(U8,TODAY(),"D")&lt;365*10),DATA!$D$48,IF(AND(365*10&lt;DATEDIF(U8,TODAY(),"D")),DATA!$D$49))))</f>
        <v>5</v>
      </c>
      <c r="AJ8" s="47">
        <f>_xlfn.IFNA(VLOOKUP(W8,DATA!$F$40:$G$85,2,0),10)</f>
        <v>5</v>
      </c>
      <c r="AK8" s="48">
        <f t="shared" ref="AK8:AK12" ca="1" si="6">SUM(AE8:AJ8)</f>
        <v>50</v>
      </c>
      <c r="AL8" s="46">
        <f>IF(AND(S8=DATA!$D$40),DATA!$D$44/8,IF(AND(S8=DATA!$C$40),DATA!$C$44/8))</f>
        <v>0</v>
      </c>
      <c r="AM8" s="46">
        <f>IF(AND(T8=DATA!$D$40),DATA!$D$44/8,IF(AND(T8=DATA!$C$40),DATA!$C$44/8))</f>
        <v>0</v>
      </c>
      <c r="AN8" s="48">
        <f t="shared" ref="AN8:AN12" ca="1" si="7">IF(AND(AK8+AL8+AM8&lt;=100),(AK8+AL8+AM8),IF(AND(AK8+AL8+AM8&gt;100),100))</f>
        <v>50</v>
      </c>
      <c r="AO8" s="49" t="str">
        <f ca="1">IF(AND(AN8&gt;=DATA!$C$55),"A",IF(AND(DATA!$C$55&gt;AN8,AN8&gt;=DATA!$C$56),"B",IF(AND(DATA!$C$56&gt;AN8,AN8&gt;=DATA!$C$57),"C",IF(AND(AN8&lt;DATA!$C$57),"D"))))</f>
        <v>C</v>
      </c>
    </row>
    <row r="9" spans="1:41" x14ac:dyDescent="0.15">
      <c r="A9" s="20" t="s">
        <v>172</v>
      </c>
      <c r="B9" s="4" t="s">
        <v>122</v>
      </c>
      <c r="C9" s="18" t="s">
        <v>132</v>
      </c>
      <c r="D9" s="18" t="s">
        <v>135</v>
      </c>
      <c r="E9" s="18"/>
      <c r="F9" s="18"/>
      <c r="G9" s="18"/>
      <c r="H9" s="20" t="s">
        <v>136</v>
      </c>
      <c r="I9" s="20"/>
      <c r="J9" s="20"/>
      <c r="K9" s="20" t="s">
        <v>84</v>
      </c>
      <c r="L9" s="31" t="s">
        <v>107</v>
      </c>
      <c r="M9" s="18" t="s">
        <v>116</v>
      </c>
      <c r="N9" s="30" t="s">
        <v>19</v>
      </c>
      <c r="O9" s="6" t="s">
        <v>369</v>
      </c>
      <c r="P9" s="6" t="s">
        <v>369</v>
      </c>
      <c r="Q9" s="6" t="s">
        <v>369</v>
      </c>
      <c r="R9" s="6" t="s">
        <v>369</v>
      </c>
      <c r="S9" s="6" t="s">
        <v>369</v>
      </c>
      <c r="T9" s="6" t="s">
        <v>369</v>
      </c>
      <c r="U9" s="53">
        <v>43958</v>
      </c>
      <c r="V9" s="20" t="s">
        <v>125</v>
      </c>
      <c r="W9" s="49" t="s">
        <v>370</v>
      </c>
      <c r="X9" s="33"/>
      <c r="Y9" s="30" t="s">
        <v>25</v>
      </c>
      <c r="Z9" s="27">
        <v>1</v>
      </c>
      <c r="AA9" s="24"/>
      <c r="AB9" s="24"/>
      <c r="AE9" s="45">
        <f>IF(AND(O9=DATA!$D$40),DATA!$D$41,IF(AND(O9=DATA!$C$40),DATA!$C$41))</f>
        <v>5</v>
      </c>
      <c r="AF9" s="45">
        <f>IF(AND(P9=DATA!$D$40),DATA!$D$42,IF(AND(P9=DATA!$C$40),DATA!$C$42))</f>
        <v>25</v>
      </c>
      <c r="AG9" s="45">
        <f>IF(AND(Q9=DATA!$D$40),DATA!$D$43,IF(AND(Q9=DATA!$C$40),DATA!$C$43))</f>
        <v>10</v>
      </c>
      <c r="AH9" s="46">
        <f>IF(AND(R9=DATA!$D$40),DATA!$D$44,IF(AND(R9=DATA!$C$40),DATA!$C$44))</f>
        <v>0</v>
      </c>
      <c r="AI9" s="47">
        <f ca="1">IF(AND(DATEDIF(U9,TODAY(),"D")&lt;365*3),DATA!$D$46,IF(AND(365*3&lt;=DATEDIF(U9,TODAY(),"D"), DATEDIF(U9,TODAY(),"D")&lt;365*5),DATA!$D$47,IF(AND(365*5&lt;=DATEDIF(U9,TODAY(),"D"), DATEDIF(U9,TODAY(),"D")&lt;365*10),DATA!$D$48,IF(AND(365*10&lt;DATEDIF(U9,TODAY(),"D")),DATA!$D$49))))</f>
        <v>5</v>
      </c>
      <c r="AJ9" s="47">
        <f>_xlfn.IFNA(VLOOKUP(W9,DATA!$F$40:$G$85,2,0),10)</f>
        <v>5</v>
      </c>
      <c r="AK9" s="48">
        <f t="shared" ca="1" si="6"/>
        <v>50</v>
      </c>
      <c r="AL9" s="46">
        <f>IF(AND(S9=DATA!$D$40),DATA!$D$44/8,IF(AND(S9=DATA!$C$40),DATA!$C$44/8))</f>
        <v>0</v>
      </c>
      <c r="AM9" s="46">
        <f>IF(AND(T9=DATA!$D$40),DATA!$D$44/8,IF(AND(T9=DATA!$C$40),DATA!$C$44/8))</f>
        <v>0</v>
      </c>
      <c r="AN9" s="48">
        <f t="shared" ca="1" si="7"/>
        <v>50</v>
      </c>
      <c r="AO9" s="49" t="str">
        <f ca="1">IF(AND(AN9&gt;=DATA!$C$55),"A",IF(AND(DATA!$C$55&gt;AN9,AN9&gt;=DATA!$C$56),"B",IF(AND(DATA!$C$56&gt;AN9,AN9&gt;=DATA!$C$57),"C",IF(AND(AN9&lt;DATA!$C$57),"D"))))</f>
        <v>C</v>
      </c>
    </row>
    <row r="10" spans="1:41" x14ac:dyDescent="0.15">
      <c r="A10" s="20" t="s">
        <v>172</v>
      </c>
      <c r="B10" s="18" t="s">
        <v>122</v>
      </c>
      <c r="C10" s="18" t="s">
        <v>137</v>
      </c>
      <c r="D10" s="18" t="s">
        <v>124</v>
      </c>
      <c r="E10" s="18"/>
      <c r="F10" s="18"/>
      <c r="G10" s="18"/>
      <c r="H10" s="20" t="s">
        <v>86</v>
      </c>
      <c r="I10" s="20"/>
      <c r="J10" s="20"/>
      <c r="K10" s="20" t="s">
        <v>84</v>
      </c>
      <c r="L10" s="20" t="s">
        <v>120</v>
      </c>
      <c r="M10" s="18" t="s">
        <v>116</v>
      </c>
      <c r="N10" s="6" t="s">
        <v>19</v>
      </c>
      <c r="O10" s="6" t="s">
        <v>369</v>
      </c>
      <c r="P10" s="6" t="s">
        <v>369</v>
      </c>
      <c r="Q10" s="6" t="s">
        <v>369</v>
      </c>
      <c r="R10" s="6" t="s">
        <v>369</v>
      </c>
      <c r="S10" s="6" t="s">
        <v>369</v>
      </c>
      <c r="T10" s="6" t="s">
        <v>369</v>
      </c>
      <c r="U10" s="53">
        <v>43958</v>
      </c>
      <c r="V10" s="20" t="s">
        <v>129</v>
      </c>
      <c r="W10" s="49" t="s">
        <v>370</v>
      </c>
      <c r="X10" s="33"/>
      <c r="Y10" s="6" t="s">
        <v>25</v>
      </c>
      <c r="Z10" s="27">
        <v>1</v>
      </c>
      <c r="AA10" s="24"/>
      <c r="AB10" s="24"/>
      <c r="AE10" s="45">
        <f>IF(AND(O10=DATA!$D$40),DATA!$D$41,IF(AND(O10=DATA!$C$40),DATA!$C$41))</f>
        <v>5</v>
      </c>
      <c r="AF10" s="45">
        <f>IF(AND(P10=DATA!$D$40),DATA!$D$42,IF(AND(P10=DATA!$C$40),DATA!$C$42))</f>
        <v>25</v>
      </c>
      <c r="AG10" s="45">
        <f>IF(AND(Q10=DATA!$D$40),DATA!$D$43,IF(AND(Q10=DATA!$C$40),DATA!$C$43))</f>
        <v>10</v>
      </c>
      <c r="AH10" s="46">
        <f>IF(AND(R10=DATA!$D$40),DATA!$D$44,IF(AND(R10=DATA!$C$40),DATA!$C$44))</f>
        <v>0</v>
      </c>
      <c r="AI10" s="47">
        <f ca="1">IF(AND(DATEDIF(U10,TODAY(),"D")&lt;365*3),DATA!$D$46,IF(AND(365*3&lt;=DATEDIF(U10,TODAY(),"D"), DATEDIF(U10,TODAY(),"D")&lt;365*5),DATA!$D$47,IF(AND(365*5&lt;=DATEDIF(U10,TODAY(),"D"), DATEDIF(U10,TODAY(),"D")&lt;365*10),DATA!$D$48,IF(AND(365*10&lt;DATEDIF(U10,TODAY(),"D")),DATA!$D$49))))</f>
        <v>5</v>
      </c>
      <c r="AJ10" s="47">
        <f>_xlfn.IFNA(VLOOKUP(W10,DATA!$F$40:$G$85,2,0),10)</f>
        <v>5</v>
      </c>
      <c r="AK10" s="48">
        <f t="shared" ca="1" si="6"/>
        <v>50</v>
      </c>
      <c r="AL10" s="46">
        <f>IF(AND(S10=DATA!$D$40),DATA!$D$44/8,IF(AND(S10=DATA!$C$40),DATA!$C$44/8))</f>
        <v>0</v>
      </c>
      <c r="AM10" s="46">
        <f>IF(AND(T10=DATA!$D$40),DATA!$D$44/8,IF(AND(T10=DATA!$C$40),DATA!$C$44/8))</f>
        <v>0</v>
      </c>
      <c r="AN10" s="48">
        <f t="shared" ca="1" si="7"/>
        <v>50</v>
      </c>
      <c r="AO10" s="49" t="str">
        <f ca="1">IF(AND(AN10&gt;=DATA!$C$55),"A",IF(AND(DATA!$C$55&gt;AN10,AN10&gt;=DATA!$C$56),"B",IF(AND(DATA!$C$56&gt;AN10,AN10&gt;=DATA!$C$57),"C",IF(AND(AN10&lt;DATA!$C$57),"D"))))</f>
        <v>C</v>
      </c>
    </row>
    <row r="11" spans="1:41" x14ac:dyDescent="0.15">
      <c r="B11" s="18"/>
      <c r="C11" s="18"/>
      <c r="D11" s="18"/>
      <c r="E11" s="18"/>
      <c r="F11" s="18"/>
      <c r="G11" s="18"/>
      <c r="H11" s="20"/>
      <c r="I11" s="20"/>
      <c r="J11" s="20"/>
      <c r="K11" s="25"/>
      <c r="L11" s="20"/>
      <c r="M11" s="18"/>
      <c r="N11" s="20"/>
      <c r="O11" s="6" t="s">
        <v>369</v>
      </c>
      <c r="P11" s="6" t="s">
        <v>369</v>
      </c>
      <c r="Q11" s="6" t="s">
        <v>369</v>
      </c>
      <c r="R11" s="6" t="s">
        <v>369</v>
      </c>
      <c r="S11" s="6" t="s">
        <v>369</v>
      </c>
      <c r="T11" s="6" t="s">
        <v>369</v>
      </c>
      <c r="U11" s="53">
        <v>43958</v>
      </c>
      <c r="V11" s="12"/>
      <c r="W11" s="49" t="s">
        <v>370</v>
      </c>
      <c r="X11" s="33"/>
      <c r="Y11" s="20"/>
      <c r="Z11" s="27">
        <v>1</v>
      </c>
      <c r="AA11" s="24"/>
      <c r="AB11" s="24"/>
      <c r="AE11" s="45">
        <f>IF(AND(O11=DATA!$D$40),DATA!$D$41,IF(AND(O11=DATA!$C$40),DATA!$C$41))</f>
        <v>5</v>
      </c>
      <c r="AF11" s="45">
        <f>IF(AND(P11=DATA!$D$40),DATA!$D$42,IF(AND(P11=DATA!$C$40),DATA!$C$42))</f>
        <v>25</v>
      </c>
      <c r="AG11" s="45">
        <f>IF(AND(Q11=DATA!$D$40),DATA!$D$43,IF(AND(Q11=DATA!$C$40),DATA!$C$43))</f>
        <v>10</v>
      </c>
      <c r="AH11" s="46">
        <f>IF(AND(R11=DATA!$D$40),DATA!$D$44,IF(AND(R11=DATA!$C$40),DATA!$C$44))</f>
        <v>0</v>
      </c>
      <c r="AI11" s="47">
        <f ca="1">IF(AND(DATEDIF(U11,TODAY(),"D")&lt;365*3),DATA!$D$46,IF(AND(365*3&lt;=DATEDIF(U11,TODAY(),"D"), DATEDIF(U11,TODAY(),"D")&lt;365*5),DATA!$D$47,IF(AND(365*5&lt;=DATEDIF(U11,TODAY(),"D"), DATEDIF(U11,TODAY(),"D")&lt;365*10),DATA!$D$48,IF(AND(365*10&lt;DATEDIF(U11,TODAY(),"D")),DATA!$D$49))))</f>
        <v>5</v>
      </c>
      <c r="AJ11" s="47">
        <f>_xlfn.IFNA(VLOOKUP(W11,DATA!$F$40:$G$85,2,0),10)</f>
        <v>5</v>
      </c>
      <c r="AK11" s="48">
        <f t="shared" ca="1" si="6"/>
        <v>50</v>
      </c>
      <c r="AL11" s="46">
        <f>IF(AND(S11=DATA!$D$40),DATA!$D$44/8,IF(AND(S11=DATA!$C$40),DATA!$C$44/8))</f>
        <v>0</v>
      </c>
      <c r="AM11" s="46">
        <f>IF(AND(T11=DATA!$D$40),DATA!$D$44/8,IF(AND(T11=DATA!$C$40),DATA!$C$44/8))</f>
        <v>0</v>
      </c>
      <c r="AN11" s="48">
        <f t="shared" ca="1" si="7"/>
        <v>50</v>
      </c>
      <c r="AO11" s="49" t="str">
        <f ca="1">IF(AND(AN11&gt;=DATA!$C$55),"A",IF(AND(DATA!$C$55&gt;AN11,AN11&gt;=DATA!$C$56),"B",IF(AND(DATA!$C$56&gt;AN11,AN11&gt;=DATA!$C$57),"C",IF(AND(AN11&lt;DATA!$C$57),"D"))))</f>
        <v>C</v>
      </c>
    </row>
    <row r="12" spans="1:41" x14ac:dyDescent="0.15">
      <c r="B12" s="18"/>
      <c r="C12" s="18"/>
      <c r="D12" s="18"/>
      <c r="E12" s="18"/>
      <c r="F12" s="18"/>
      <c r="G12" s="18"/>
      <c r="H12" s="20"/>
      <c r="I12" s="20"/>
      <c r="J12" s="20"/>
      <c r="K12" s="25"/>
      <c r="L12" s="20"/>
      <c r="M12" s="18"/>
      <c r="N12" s="20"/>
      <c r="O12" s="6" t="s">
        <v>369</v>
      </c>
      <c r="P12" s="6" t="s">
        <v>369</v>
      </c>
      <c r="Q12" s="6" t="s">
        <v>369</v>
      </c>
      <c r="R12" s="6" t="s">
        <v>369</v>
      </c>
      <c r="S12" s="6" t="s">
        <v>369</v>
      </c>
      <c r="T12" s="6" t="s">
        <v>369</v>
      </c>
      <c r="U12" s="53">
        <v>43958</v>
      </c>
      <c r="V12" s="12"/>
      <c r="W12" s="49" t="s">
        <v>370</v>
      </c>
      <c r="X12" s="33"/>
      <c r="Y12" s="20"/>
      <c r="Z12" s="27">
        <v>1</v>
      </c>
      <c r="AA12" s="24"/>
      <c r="AB12" s="24"/>
      <c r="AE12" s="45">
        <f>IF(AND(O12=DATA!$D$40),DATA!$D$41,IF(AND(O12=DATA!$C$40),DATA!$C$41))</f>
        <v>5</v>
      </c>
      <c r="AF12" s="45">
        <f>IF(AND(P12=DATA!$D$40),DATA!$D$42,IF(AND(P12=DATA!$C$40),DATA!$C$42))</f>
        <v>25</v>
      </c>
      <c r="AG12" s="45">
        <f>IF(AND(Q12=DATA!$D$40),DATA!$D$43,IF(AND(Q12=DATA!$C$40),DATA!$C$43))</f>
        <v>10</v>
      </c>
      <c r="AH12" s="46">
        <f>IF(AND(R12=DATA!$D$40),DATA!$D$44,IF(AND(R12=DATA!$C$40),DATA!$C$44))</f>
        <v>0</v>
      </c>
      <c r="AI12" s="47">
        <f ca="1">IF(AND(DATEDIF(U12,TODAY(),"D")&lt;365*3),DATA!$D$46,IF(AND(365*3&lt;=DATEDIF(U12,TODAY(),"D"), DATEDIF(U12,TODAY(),"D")&lt;365*5),DATA!$D$47,IF(AND(365*5&lt;=DATEDIF(U12,TODAY(),"D"), DATEDIF(U12,TODAY(),"D")&lt;365*10),DATA!$D$48,IF(AND(365*10&lt;DATEDIF(U12,TODAY(),"D")),DATA!$D$49))))</f>
        <v>5</v>
      </c>
      <c r="AJ12" s="47">
        <f>_xlfn.IFNA(VLOOKUP(W12,DATA!$F$40:$G$85,2,0),10)</f>
        <v>5</v>
      </c>
      <c r="AK12" s="48">
        <f t="shared" ca="1" si="6"/>
        <v>50</v>
      </c>
      <c r="AL12" s="46">
        <f>IF(AND(S12=DATA!$D$40),DATA!$D$44/8,IF(AND(S12=DATA!$C$40),DATA!$C$44/8))</f>
        <v>0</v>
      </c>
      <c r="AM12" s="46">
        <f>IF(AND(T12=DATA!$D$40),DATA!$D$44/8,IF(AND(T12=DATA!$C$40),DATA!$C$44/8))</f>
        <v>0</v>
      </c>
      <c r="AN12" s="48">
        <f t="shared" ca="1" si="7"/>
        <v>50</v>
      </c>
      <c r="AO12" s="49" t="str">
        <f ca="1">IF(AND(AN12&gt;=DATA!$C$55),"A",IF(AND(DATA!$C$55&gt;AN12,AN12&gt;=DATA!$C$56),"B",IF(AND(DATA!$C$56&gt;AN12,AN12&gt;=DATA!$C$57),"C",IF(AND(AN12&lt;DATA!$C$57),"D"))))</f>
        <v>C</v>
      </c>
    </row>
  </sheetData>
  <autoFilter ref="A2:W1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3AACC03-F403-42F9-AD16-26C9C33211A0}">
          <x14:formula1>
            <xm:f>DATA!$B$27:$B$28</xm:f>
          </x14:formula1>
          <xm:sqref>D3:D10</xm:sqref>
        </x14:dataValidation>
        <x14:dataValidation type="list" allowBlank="1" showInputMessage="1" showErrorMessage="1" xr:uid="{3394B846-80BB-44E3-BF31-5E9EB060A7C6}">
          <x14:formula1>
            <xm:f>DATA!$C$27:$C$28</xm:f>
          </x14:formula1>
          <xm:sqref>F3:F10</xm:sqref>
        </x14:dataValidation>
        <x14:dataValidation type="list" allowBlank="1" showInputMessage="1" showErrorMessage="1" xr:uid="{0F546E9F-39A2-4A14-8307-AF0D7C6CFB62}">
          <x14:formula1>
            <xm:f>DATA!$D$27:$D$31</xm:f>
          </x14:formula1>
          <xm:sqref>G3:G10</xm:sqref>
        </x14:dataValidation>
        <x14:dataValidation type="list" allowBlank="1" showInputMessage="1" showErrorMessage="1" xr:uid="{6E6D5EEF-A0A5-4A58-A3B1-052BD77DE252}">
          <x14:formula1>
            <xm:f>DATA!$F$27:$F$28</xm:f>
          </x14:formula1>
          <xm:sqref>O3:T12</xm:sqref>
        </x14:dataValidation>
        <x14:dataValidation type="date" allowBlank="1" showInputMessage="1" showErrorMessage="1" xr:uid="{BB9E424B-16DD-451A-B378-461F926F8D4B}">
          <x14:formula1>
            <xm:f>DATA!M27</xm:f>
          </x14:formula1>
          <x14:formula2>
            <xm:f>DATA!M28</xm:f>
          </x14:formula2>
          <xm:sqref>U3:U12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tabSelected="1"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224</v>
      </c>
    </row>
    <row r="3" spans="2:11" ht="24" x14ac:dyDescent="0.3">
      <c r="B3" s="1" t="s">
        <v>152</v>
      </c>
      <c r="C3" s="1" t="s">
        <v>225</v>
      </c>
      <c r="D3" s="1" t="s">
        <v>226</v>
      </c>
      <c r="E3" s="1" t="s">
        <v>220</v>
      </c>
      <c r="F3" s="1" t="s">
        <v>200</v>
      </c>
      <c r="G3" s="1" t="s">
        <v>259</v>
      </c>
      <c r="H3" s="1" t="s">
        <v>260</v>
      </c>
      <c r="I3" s="1" t="s">
        <v>261</v>
      </c>
      <c r="J3" s="1" t="s">
        <v>275</v>
      </c>
      <c r="K3" s="1" t="s">
        <v>271</v>
      </c>
    </row>
    <row r="4" spans="2:11" x14ac:dyDescent="0.3">
      <c r="B4" t="s">
        <v>150</v>
      </c>
      <c r="C4" t="s">
        <v>153</v>
      </c>
      <c r="D4" t="s">
        <v>156</v>
      </c>
      <c r="E4" t="s">
        <v>159</v>
      </c>
      <c r="F4" t="s">
        <v>178</v>
      </c>
      <c r="G4" t="s">
        <v>266</v>
      </c>
      <c r="H4" t="s">
        <v>266</v>
      </c>
      <c r="I4" t="s">
        <v>266</v>
      </c>
      <c r="J4" t="s">
        <v>266</v>
      </c>
      <c r="K4" s="35">
        <v>18264</v>
      </c>
    </row>
    <row r="5" spans="2:11" x14ac:dyDescent="0.3">
      <c r="B5" t="s">
        <v>151</v>
      </c>
      <c r="C5" t="s">
        <v>154</v>
      </c>
      <c r="D5" t="s">
        <v>157</v>
      </c>
      <c r="E5" t="s">
        <v>160</v>
      </c>
      <c r="F5" t="s">
        <v>179</v>
      </c>
      <c r="G5" t="s">
        <v>269</v>
      </c>
      <c r="H5" t="s">
        <v>269</v>
      </c>
      <c r="I5" t="s">
        <v>269</v>
      </c>
      <c r="J5" t="s">
        <v>269</v>
      </c>
      <c r="K5" s="35">
        <f ca="1">TODAY()</f>
        <v>44014</v>
      </c>
    </row>
    <row r="6" spans="2:11" x14ac:dyDescent="0.3">
      <c r="C6" t="s">
        <v>173</v>
      </c>
      <c r="D6" t="s">
        <v>158</v>
      </c>
      <c r="E6" t="s">
        <v>161</v>
      </c>
      <c r="F6" t="s">
        <v>180</v>
      </c>
    </row>
    <row r="7" spans="2:11" x14ac:dyDescent="0.3">
      <c r="C7" t="s">
        <v>174</v>
      </c>
      <c r="F7" t="s">
        <v>181</v>
      </c>
    </row>
    <row r="8" spans="2:11" x14ac:dyDescent="0.3">
      <c r="C8" t="s">
        <v>139</v>
      </c>
    </row>
    <row r="11" spans="2:11" x14ac:dyDescent="0.3">
      <c r="B11" t="s">
        <v>227</v>
      </c>
    </row>
    <row r="12" spans="2:11" ht="24" x14ac:dyDescent="0.3">
      <c r="B12" s="1" t="s">
        <v>228</v>
      </c>
      <c r="C12" s="1" t="s">
        <v>229</v>
      </c>
      <c r="D12" s="1" t="s">
        <v>259</v>
      </c>
      <c r="E12" s="1" t="s">
        <v>260</v>
      </c>
      <c r="F12" s="1" t="s">
        <v>261</v>
      </c>
      <c r="G12" s="1" t="s">
        <v>270</v>
      </c>
      <c r="H12" s="1" t="s">
        <v>271</v>
      </c>
    </row>
    <row r="13" spans="2:11" x14ac:dyDescent="0.3">
      <c r="B13" t="s">
        <v>147</v>
      </c>
      <c r="C13" t="s">
        <v>149</v>
      </c>
      <c r="D13" t="s">
        <v>266</v>
      </c>
      <c r="E13" t="s">
        <v>266</v>
      </c>
      <c r="F13" t="s">
        <v>266</v>
      </c>
      <c r="G13" t="s">
        <v>266</v>
      </c>
      <c r="H13" s="35">
        <v>18264</v>
      </c>
    </row>
    <row r="14" spans="2:11" x14ac:dyDescent="0.3">
      <c r="B14" t="s">
        <v>148</v>
      </c>
      <c r="C14" t="s">
        <v>139</v>
      </c>
      <c r="D14" t="s">
        <v>269</v>
      </c>
      <c r="E14" t="s">
        <v>269</v>
      </c>
      <c r="F14" t="s">
        <v>269</v>
      </c>
      <c r="G14" t="s">
        <v>268</v>
      </c>
      <c r="H14" s="35">
        <f ca="1">TODAY()</f>
        <v>44014</v>
      </c>
    </row>
    <row r="17" spans="2:14" x14ac:dyDescent="0.3">
      <c r="B17" t="s">
        <v>230</v>
      </c>
    </row>
    <row r="18" spans="2:14" ht="24" x14ac:dyDescent="0.3">
      <c r="B18" s="1" t="s">
        <v>231</v>
      </c>
      <c r="C18" s="1" t="s">
        <v>203</v>
      </c>
      <c r="D18" s="1" t="s">
        <v>259</v>
      </c>
      <c r="E18" s="1" t="s">
        <v>260</v>
      </c>
      <c r="F18" s="1" t="s">
        <v>261</v>
      </c>
      <c r="G18" s="1" t="s">
        <v>270</v>
      </c>
      <c r="H18" s="36" t="s">
        <v>273</v>
      </c>
      <c r="I18" s="1" t="s">
        <v>271</v>
      </c>
    </row>
    <row r="19" spans="2:14" x14ac:dyDescent="0.3">
      <c r="B19" t="s">
        <v>140</v>
      </c>
      <c r="C19" t="s">
        <v>144</v>
      </c>
      <c r="D19" t="s">
        <v>266</v>
      </c>
      <c r="E19" t="s">
        <v>266</v>
      </c>
      <c r="F19" t="s">
        <v>266</v>
      </c>
      <c r="G19" t="s">
        <v>266</v>
      </c>
      <c r="H19" t="s">
        <v>266</v>
      </c>
      <c r="I19" s="35">
        <v>18264</v>
      </c>
    </row>
    <row r="20" spans="2:14" x14ac:dyDescent="0.3">
      <c r="B20" t="s">
        <v>141</v>
      </c>
      <c r="C20" t="s">
        <v>145</v>
      </c>
      <c r="D20" t="s">
        <v>269</v>
      </c>
      <c r="E20" t="s">
        <v>269</v>
      </c>
      <c r="F20" t="s">
        <v>269</v>
      </c>
      <c r="G20" t="s">
        <v>269</v>
      </c>
      <c r="H20" t="s">
        <v>269</v>
      </c>
      <c r="I20" s="35">
        <f ca="1">TODAY()</f>
        <v>44014</v>
      </c>
    </row>
    <row r="21" spans="2:14" x14ac:dyDescent="0.3">
      <c r="B21" t="s">
        <v>142</v>
      </c>
      <c r="C21" t="s">
        <v>146</v>
      </c>
    </row>
    <row r="22" spans="2:14" x14ac:dyDescent="0.3">
      <c r="B22" t="s">
        <v>143</v>
      </c>
    </row>
    <row r="25" spans="2:14" x14ac:dyDescent="0.3">
      <c r="B25" t="s">
        <v>232</v>
      </c>
    </row>
    <row r="26" spans="2:14" ht="24" x14ac:dyDescent="0.3">
      <c r="B26" s="1" t="s">
        <v>233</v>
      </c>
      <c r="C26" s="1" t="s">
        <v>234</v>
      </c>
      <c r="D26" s="1" t="s">
        <v>235</v>
      </c>
      <c r="E26" s="1" t="s">
        <v>236</v>
      </c>
      <c r="F26" s="1" t="s">
        <v>259</v>
      </c>
      <c r="G26" s="1" t="s">
        <v>260</v>
      </c>
      <c r="H26" s="1" t="s">
        <v>261</v>
      </c>
      <c r="I26" s="1" t="s">
        <v>259</v>
      </c>
      <c r="J26" s="1" t="s">
        <v>260</v>
      </c>
      <c r="K26" s="1" t="s">
        <v>261</v>
      </c>
      <c r="L26" s="1" t="s">
        <v>270</v>
      </c>
      <c r="M26" s="1" t="s">
        <v>271</v>
      </c>
      <c r="N26" s="1" t="s">
        <v>276</v>
      </c>
    </row>
    <row r="27" spans="2:14" x14ac:dyDescent="0.3">
      <c r="B27" t="s">
        <v>240</v>
      </c>
      <c r="C27" t="s">
        <v>241</v>
      </c>
      <c r="D27" t="s">
        <v>253</v>
      </c>
      <c r="E27" t="s">
        <v>242</v>
      </c>
      <c r="F27" t="s">
        <v>266</v>
      </c>
      <c r="G27" t="s">
        <v>266</v>
      </c>
      <c r="H27" t="s">
        <v>266</v>
      </c>
      <c r="I27" t="s">
        <v>266</v>
      </c>
      <c r="J27" t="s">
        <v>266</v>
      </c>
      <c r="K27" t="s">
        <v>266</v>
      </c>
      <c r="L27" t="s">
        <v>266</v>
      </c>
      <c r="M27" s="35">
        <v>18264</v>
      </c>
      <c r="N27" t="s">
        <v>266</v>
      </c>
    </row>
    <row r="28" spans="2:14" x14ac:dyDescent="0.3">
      <c r="B28" t="s">
        <v>243</v>
      </c>
      <c r="C28" t="s">
        <v>244</v>
      </c>
      <c r="D28" t="s">
        <v>254</v>
      </c>
      <c r="E28" t="s">
        <v>245</v>
      </c>
      <c r="F28" t="s">
        <v>269</v>
      </c>
      <c r="G28" t="s">
        <v>269</v>
      </c>
      <c r="H28" t="s">
        <v>269</v>
      </c>
      <c r="I28" t="s">
        <v>269</v>
      </c>
      <c r="J28" t="s">
        <v>269</v>
      </c>
      <c r="K28" t="s">
        <v>269</v>
      </c>
      <c r="L28" t="s">
        <v>269</v>
      </c>
      <c r="M28" s="35">
        <f ca="1">TODAY()</f>
        <v>44014</v>
      </c>
      <c r="N28" t="s">
        <v>269</v>
      </c>
    </row>
    <row r="29" spans="2:14" x14ac:dyDescent="0.3">
      <c r="D29" t="s">
        <v>237</v>
      </c>
      <c r="E29" t="s">
        <v>246</v>
      </c>
    </row>
    <row r="30" spans="2:14" x14ac:dyDescent="0.3">
      <c r="D30" t="s">
        <v>238</v>
      </c>
      <c r="E30" t="s">
        <v>247</v>
      </c>
    </row>
    <row r="31" spans="2:14" x14ac:dyDescent="0.3">
      <c r="D31" t="s">
        <v>239</v>
      </c>
      <c r="E31" t="s">
        <v>248</v>
      </c>
    </row>
    <row r="32" spans="2:14" x14ac:dyDescent="0.3">
      <c r="E32" t="s">
        <v>249</v>
      </c>
    </row>
    <row r="33" spans="2:7" x14ac:dyDescent="0.3">
      <c r="E33" t="s">
        <v>182</v>
      </c>
    </row>
    <row r="34" spans="2:7" x14ac:dyDescent="0.3">
      <c r="E34" t="s">
        <v>250</v>
      </c>
    </row>
    <row r="35" spans="2:7" x14ac:dyDescent="0.3">
      <c r="E35" t="s">
        <v>183</v>
      </c>
    </row>
    <row r="36" spans="2:7" x14ac:dyDescent="0.3">
      <c r="E36" t="s">
        <v>251</v>
      </c>
    </row>
    <row r="37" spans="2:7" x14ac:dyDescent="0.3">
      <c r="E37" t="s">
        <v>252</v>
      </c>
    </row>
    <row r="40" spans="2:7" x14ac:dyDescent="0.3">
      <c r="B40" t="s">
        <v>294</v>
      </c>
      <c r="C40" s="51" t="s">
        <v>265</v>
      </c>
      <c r="D40" s="51" t="s">
        <v>267</v>
      </c>
      <c r="F40" s="11" t="s">
        <v>310</v>
      </c>
      <c r="G40" s="11">
        <v>15</v>
      </c>
    </row>
    <row r="41" spans="2:7" x14ac:dyDescent="0.3">
      <c r="B41" s="39" t="s">
        <v>295</v>
      </c>
      <c r="C41" s="6">
        <v>0</v>
      </c>
      <c r="D41" s="6">
        <v>5</v>
      </c>
      <c r="F41" s="11" t="s">
        <v>281</v>
      </c>
      <c r="G41" s="11">
        <v>15</v>
      </c>
    </row>
    <row r="42" spans="2:7" x14ac:dyDescent="0.3">
      <c r="B42" s="41" t="s">
        <v>296</v>
      </c>
      <c r="C42" s="6">
        <v>0</v>
      </c>
      <c r="D42" s="6">
        <v>25</v>
      </c>
      <c r="F42" s="11" t="s">
        <v>311</v>
      </c>
      <c r="G42" s="11">
        <v>15</v>
      </c>
    </row>
    <row r="43" spans="2:7" x14ac:dyDescent="0.3">
      <c r="B43" s="41" t="s">
        <v>297</v>
      </c>
      <c r="C43" s="11">
        <v>0</v>
      </c>
      <c r="D43" s="11">
        <v>10</v>
      </c>
      <c r="F43" s="11" t="s">
        <v>282</v>
      </c>
      <c r="G43" s="11">
        <v>15</v>
      </c>
    </row>
    <row r="44" spans="2:7" x14ac:dyDescent="0.3">
      <c r="B44" s="41" t="s">
        <v>298</v>
      </c>
      <c r="C44" s="11">
        <v>40</v>
      </c>
      <c r="D44" s="11">
        <v>0</v>
      </c>
      <c r="F44" s="11" t="s">
        <v>312</v>
      </c>
      <c r="G44" s="11">
        <v>15</v>
      </c>
    </row>
    <row r="45" spans="2:7" x14ac:dyDescent="0.3">
      <c r="F45" s="11" t="s">
        <v>313</v>
      </c>
      <c r="G45" s="11">
        <v>15</v>
      </c>
    </row>
    <row r="46" spans="2:7" x14ac:dyDescent="0.3">
      <c r="B46" s="64" t="s">
        <v>286</v>
      </c>
      <c r="C46" s="47" t="s">
        <v>287</v>
      </c>
      <c r="D46" s="6">
        <v>5</v>
      </c>
      <c r="F46" s="11" t="s">
        <v>314</v>
      </c>
      <c r="G46" s="11">
        <v>15</v>
      </c>
    </row>
    <row r="47" spans="2:7" x14ac:dyDescent="0.3">
      <c r="B47" s="65"/>
      <c r="C47" s="47" t="s">
        <v>299</v>
      </c>
      <c r="D47" s="6">
        <v>3</v>
      </c>
      <c r="F47" s="11" t="s">
        <v>315</v>
      </c>
      <c r="G47" s="11">
        <v>15</v>
      </c>
    </row>
    <row r="48" spans="2:7" x14ac:dyDescent="0.3">
      <c r="B48" s="65"/>
      <c r="C48" s="47" t="s">
        <v>300</v>
      </c>
      <c r="D48" s="6">
        <v>1</v>
      </c>
      <c r="F48" s="11" t="s">
        <v>316</v>
      </c>
      <c r="G48" s="11">
        <v>15</v>
      </c>
    </row>
    <row r="49" spans="2:7" x14ac:dyDescent="0.3">
      <c r="B49" s="66"/>
      <c r="C49" s="47" t="s">
        <v>301</v>
      </c>
      <c r="D49" s="6">
        <v>0</v>
      </c>
      <c r="F49" s="11" t="s">
        <v>317</v>
      </c>
      <c r="G49" s="11">
        <v>15</v>
      </c>
    </row>
    <row r="50" spans="2:7" x14ac:dyDescent="0.3">
      <c r="F50" s="11" t="s">
        <v>318</v>
      </c>
      <c r="G50" s="11">
        <v>15</v>
      </c>
    </row>
    <row r="51" spans="2:7" x14ac:dyDescent="0.3">
      <c r="B51" s="67" t="s">
        <v>302</v>
      </c>
      <c r="C51" s="47" t="s">
        <v>303</v>
      </c>
      <c r="D51" s="47">
        <v>15</v>
      </c>
      <c r="F51" s="11" t="s">
        <v>319</v>
      </c>
      <c r="G51" s="11">
        <v>15</v>
      </c>
    </row>
    <row r="52" spans="2:7" x14ac:dyDescent="0.3">
      <c r="B52" s="68"/>
      <c r="C52" s="47" t="s">
        <v>288</v>
      </c>
      <c r="D52" s="47">
        <v>10</v>
      </c>
      <c r="F52" s="11" t="s">
        <v>320</v>
      </c>
      <c r="G52" s="11">
        <v>15</v>
      </c>
    </row>
    <row r="53" spans="2:7" x14ac:dyDescent="0.3">
      <c r="B53" s="69"/>
      <c r="C53" s="47" t="s">
        <v>304</v>
      </c>
      <c r="D53" s="47">
        <v>5</v>
      </c>
      <c r="F53" s="11" t="s">
        <v>321</v>
      </c>
      <c r="G53" s="11">
        <v>15</v>
      </c>
    </row>
    <row r="54" spans="2:7" x14ac:dyDescent="0.3">
      <c r="F54" s="11" t="s">
        <v>322</v>
      </c>
      <c r="G54" s="11">
        <v>15</v>
      </c>
    </row>
    <row r="55" spans="2:7" x14ac:dyDescent="0.3">
      <c r="B55" s="39" t="s">
        <v>305</v>
      </c>
      <c r="C55" s="52">
        <v>90</v>
      </c>
      <c r="F55" s="11" t="s">
        <v>323</v>
      </c>
      <c r="G55" s="11">
        <v>15</v>
      </c>
    </row>
    <row r="56" spans="2:7" x14ac:dyDescent="0.3">
      <c r="B56" s="39" t="s">
        <v>306</v>
      </c>
      <c r="C56" s="52">
        <v>70</v>
      </c>
      <c r="F56" s="11" t="s">
        <v>324</v>
      </c>
      <c r="G56" s="11">
        <v>15</v>
      </c>
    </row>
    <row r="57" spans="2:7" x14ac:dyDescent="0.3">
      <c r="B57" s="39" t="s">
        <v>307</v>
      </c>
      <c r="C57" s="52">
        <v>40</v>
      </c>
      <c r="F57" s="11" t="s">
        <v>325</v>
      </c>
      <c r="G57" s="11">
        <v>15</v>
      </c>
    </row>
    <row r="58" spans="2:7" x14ac:dyDescent="0.3">
      <c r="B58" s="39" t="s">
        <v>308</v>
      </c>
      <c r="C58" s="50">
        <f>C57</f>
        <v>40</v>
      </c>
      <c r="F58" s="11" t="s">
        <v>326</v>
      </c>
      <c r="G58" s="11">
        <v>15</v>
      </c>
    </row>
    <row r="59" spans="2:7" x14ac:dyDescent="0.3">
      <c r="B59" s="39" t="s">
        <v>309</v>
      </c>
      <c r="C59" s="49"/>
      <c r="F59" s="11" t="s">
        <v>327</v>
      </c>
      <c r="G59" s="11">
        <v>15</v>
      </c>
    </row>
    <row r="60" spans="2:7" x14ac:dyDescent="0.3">
      <c r="F60" s="11" t="s">
        <v>326</v>
      </c>
      <c r="G60" s="11">
        <v>15</v>
      </c>
    </row>
    <row r="61" spans="2:7" x14ac:dyDescent="0.3">
      <c r="F61" s="11" t="s">
        <v>328</v>
      </c>
      <c r="G61" s="11">
        <v>15</v>
      </c>
    </row>
    <row r="62" spans="2:7" x14ac:dyDescent="0.3">
      <c r="F62" s="11" t="s">
        <v>329</v>
      </c>
      <c r="G62" s="11">
        <v>15</v>
      </c>
    </row>
    <row r="63" spans="2:7" x14ac:dyDescent="0.3">
      <c r="F63" s="11" t="s">
        <v>330</v>
      </c>
      <c r="G63" s="11">
        <v>15</v>
      </c>
    </row>
    <row r="64" spans="2:7" x14ac:dyDescent="0.3">
      <c r="F64" s="11" t="s">
        <v>331</v>
      </c>
      <c r="G64" s="11">
        <v>15</v>
      </c>
    </row>
    <row r="65" spans="6:7" x14ac:dyDescent="0.3">
      <c r="F65" s="11" t="s">
        <v>332</v>
      </c>
      <c r="G65" s="11">
        <v>15</v>
      </c>
    </row>
    <row r="66" spans="6:7" x14ac:dyDescent="0.3">
      <c r="F66" s="11" t="s">
        <v>333</v>
      </c>
      <c r="G66" s="11">
        <v>15</v>
      </c>
    </row>
    <row r="67" spans="6:7" x14ac:dyDescent="0.3">
      <c r="F67" s="11" t="s">
        <v>334</v>
      </c>
      <c r="G67" s="11">
        <v>15</v>
      </c>
    </row>
    <row r="68" spans="6:7" x14ac:dyDescent="0.3">
      <c r="F68" s="11" t="s">
        <v>335</v>
      </c>
      <c r="G68" s="11">
        <v>15</v>
      </c>
    </row>
    <row r="69" spans="6:7" x14ac:dyDescent="0.3">
      <c r="F69" s="11" t="s">
        <v>336</v>
      </c>
      <c r="G69" s="11">
        <v>15</v>
      </c>
    </row>
    <row r="70" spans="6:7" x14ac:dyDescent="0.3">
      <c r="F70" s="11" t="s">
        <v>337</v>
      </c>
      <c r="G70" s="11">
        <v>15</v>
      </c>
    </row>
    <row r="71" spans="6:7" x14ac:dyDescent="0.3">
      <c r="F71" s="11" t="s">
        <v>338</v>
      </c>
      <c r="G71" s="11">
        <v>15</v>
      </c>
    </row>
    <row r="72" spans="6:7" x14ac:dyDescent="0.3">
      <c r="F72" s="11" t="s">
        <v>339</v>
      </c>
      <c r="G72" s="11">
        <v>15</v>
      </c>
    </row>
    <row r="73" spans="6:7" x14ac:dyDescent="0.3">
      <c r="F73" s="11" t="s">
        <v>340</v>
      </c>
      <c r="G73" s="11">
        <v>15</v>
      </c>
    </row>
    <row r="74" spans="6:7" x14ac:dyDescent="0.3">
      <c r="F74" s="11" t="s">
        <v>341</v>
      </c>
      <c r="G74" s="11">
        <v>15</v>
      </c>
    </row>
    <row r="75" spans="6:7" x14ac:dyDescent="0.3">
      <c r="F75" s="11" t="s">
        <v>342</v>
      </c>
      <c r="G75" s="11">
        <v>15</v>
      </c>
    </row>
    <row r="76" spans="6:7" x14ac:dyDescent="0.3">
      <c r="F76" s="11" t="s">
        <v>343</v>
      </c>
      <c r="G76" s="11">
        <v>15</v>
      </c>
    </row>
    <row r="77" spans="6:7" x14ac:dyDescent="0.3">
      <c r="F77" s="11" t="s">
        <v>344</v>
      </c>
      <c r="G77" s="11">
        <v>15</v>
      </c>
    </row>
    <row r="78" spans="6:7" x14ac:dyDescent="0.3">
      <c r="F78" s="11" t="s">
        <v>345</v>
      </c>
      <c r="G78" s="11">
        <v>15</v>
      </c>
    </row>
    <row r="79" spans="6:7" x14ac:dyDescent="0.3">
      <c r="F79" s="11" t="s">
        <v>346</v>
      </c>
      <c r="G79" s="11">
        <v>15</v>
      </c>
    </row>
    <row r="80" spans="6:7" x14ac:dyDescent="0.3">
      <c r="F80" s="11" t="s">
        <v>283</v>
      </c>
      <c r="G80" s="11">
        <v>15</v>
      </c>
    </row>
    <row r="81" spans="6:7" x14ac:dyDescent="0.3">
      <c r="F81" s="11" t="s">
        <v>347</v>
      </c>
      <c r="G81" s="11">
        <v>15</v>
      </c>
    </row>
    <row r="82" spans="6:7" x14ac:dyDescent="0.3">
      <c r="F82" s="11" t="s">
        <v>348</v>
      </c>
      <c r="G82" s="11">
        <v>5</v>
      </c>
    </row>
    <row r="83" spans="6:7" x14ac:dyDescent="0.3">
      <c r="F83" s="11" t="s">
        <v>349</v>
      </c>
      <c r="G83" s="11">
        <v>5</v>
      </c>
    </row>
    <row r="84" spans="6:7" x14ac:dyDescent="0.3">
      <c r="F84" s="11" t="s">
        <v>350</v>
      </c>
      <c r="G84" s="11">
        <v>5</v>
      </c>
    </row>
    <row r="85" spans="6:7" x14ac:dyDescent="0.3">
      <c r="F85" s="11" t="s">
        <v>351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park</cp:lastModifiedBy>
  <dcterms:created xsi:type="dcterms:W3CDTF">2020-03-17T11:27:19Z</dcterms:created>
  <dcterms:modified xsi:type="dcterms:W3CDTF">2020-07-02T02:24:42Z</dcterms:modified>
</cp:coreProperties>
</file>