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he\Documents\Unity Projects\Idle Vineyard\Assets\Dev\"/>
    </mc:Choice>
  </mc:AlternateContent>
  <xr:revisionPtr revIDLastSave="0" documentId="13_ncr:1_{906611CF-AF08-4E7A-849D-6F826DB57575}" xr6:coauthVersionLast="47" xr6:coauthVersionMax="47" xr10:uidLastSave="{00000000-0000-0000-0000-000000000000}"/>
  <bookViews>
    <workbookView xWindow="28680" yWindow="-120" windowWidth="29040" windowHeight="15840" activeTab="1" xr2:uid="{3AD437D5-D14D-46E0-89B1-8B8D1F2DB52B}"/>
  </bookViews>
  <sheets>
    <sheet name="Maths" sheetId="5" r:id="rId1"/>
    <sheet name="Upgrades" sheetId="1" r:id="rId2"/>
    <sheet name="Cask" sheetId="2" r:id="rId3"/>
    <sheet name="Vintage" sheetId="3" r:id="rId4"/>
    <sheet name="Gem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S3" i="1" s="1"/>
  <c r="H4" i="1"/>
  <c r="D52" i="1"/>
  <c r="L54" i="1" s="1"/>
  <c r="H52" i="1"/>
  <c r="D53" i="1"/>
  <c r="H53" i="1"/>
  <c r="D54" i="1"/>
  <c r="H54" i="1"/>
  <c r="D35" i="1"/>
  <c r="L35" i="1" s="1"/>
  <c r="H35" i="1"/>
  <c r="D36" i="1"/>
  <c r="L36" i="1" s="1"/>
  <c r="H36" i="1"/>
  <c r="D37" i="1"/>
  <c r="L38" i="1" s="1"/>
  <c r="H37" i="1"/>
  <c r="L37" i="1"/>
  <c r="D38" i="1"/>
  <c r="H38" i="1"/>
  <c r="D39" i="1"/>
  <c r="H39" i="1"/>
  <c r="D40" i="1"/>
  <c r="H40" i="1"/>
  <c r="D41" i="1"/>
  <c r="H41" i="1"/>
  <c r="L41" i="1"/>
  <c r="D42" i="1"/>
  <c r="L44" i="1" s="1"/>
  <c r="H42" i="1"/>
  <c r="L42" i="1"/>
  <c r="D43" i="1"/>
  <c r="H43" i="1"/>
  <c r="D44" i="1"/>
  <c r="L50" i="1" s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L3" i="1" s="1"/>
  <c r="O5" i="1"/>
  <c r="P2" i="1"/>
  <c r="B3" i="5"/>
  <c r="B4" i="5"/>
  <c r="B5" i="5"/>
  <c r="B2" i="5"/>
  <c r="T2" i="1"/>
  <c r="R3" i="1"/>
  <c r="L52" i="1" l="1"/>
  <c r="L53" i="1"/>
  <c r="L51" i="1"/>
  <c r="L39" i="1"/>
  <c r="L40" i="1"/>
  <c r="L43" i="1"/>
  <c r="L47" i="1"/>
  <c r="L45" i="1"/>
  <c r="L46" i="1"/>
  <c r="L48" i="1"/>
  <c r="L49" i="1"/>
  <c r="L4" i="1"/>
  <c r="O3" i="1"/>
  <c r="P3" i="1" s="1"/>
  <c r="R4" i="1"/>
  <c r="L5" i="1"/>
  <c r="L6" i="1"/>
  <c r="L11" i="1"/>
  <c r="L9" i="1"/>
  <c r="L8" i="1"/>
  <c r="L7" i="1"/>
  <c r="L16" i="1"/>
  <c r="T3" i="1"/>
  <c r="S4" i="1" s="1"/>
  <c r="T4" i="1" l="1"/>
  <c r="L20" i="1"/>
  <c r="L17" i="1"/>
  <c r="O4" i="1"/>
  <c r="P4" i="1" s="1"/>
  <c r="L23" i="1"/>
  <c r="L29" i="1"/>
  <c r="L22" i="1"/>
  <c r="L18" i="1"/>
  <c r="L26" i="1"/>
  <c r="L30" i="1"/>
  <c r="L15" i="1"/>
  <c r="L24" i="1"/>
  <c r="L14" i="1"/>
  <c r="L28" i="1"/>
  <c r="L21" i="1"/>
  <c r="L19" i="1"/>
  <c r="L33" i="1"/>
  <c r="L31" i="1"/>
  <c r="L12" i="1"/>
  <c r="L32" i="1"/>
  <c r="L25" i="1"/>
  <c r="L13" i="1"/>
  <c r="L34" i="1"/>
  <c r="L27" i="1"/>
  <c r="L10" i="1"/>
  <c r="R5" i="1"/>
  <c r="P5" i="1" l="1"/>
  <c r="S5" i="1"/>
  <c r="M5" i="1" s="1"/>
  <c r="R6" i="1"/>
  <c r="R7" i="1" s="1"/>
  <c r="N5" i="1" l="1"/>
  <c r="T5" i="1"/>
  <c r="O6" i="1" l="1"/>
  <c r="P6" i="1" s="1"/>
  <c r="S6" i="1"/>
  <c r="M6" i="1" l="1"/>
  <c r="N6" i="1" s="1"/>
  <c r="T6" i="1"/>
  <c r="S7" i="1" l="1"/>
  <c r="M7" i="1" l="1"/>
  <c r="N7" i="1" s="1"/>
  <c r="T7" i="1"/>
  <c r="O7" i="1"/>
  <c r="P7" i="1" s="1"/>
  <c r="S8" i="1" l="1"/>
  <c r="M8" i="1" l="1"/>
  <c r="N8" i="1" s="1"/>
  <c r="F8" i="1"/>
  <c r="R8" i="1" s="1"/>
  <c r="T8" i="1" s="1"/>
  <c r="O8" i="1"/>
  <c r="P8" i="1" s="1"/>
  <c r="S9" i="1" l="1"/>
  <c r="F9" i="1" s="1"/>
  <c r="R9" i="1" s="1"/>
  <c r="T9" i="1" l="1"/>
  <c r="M9" i="1"/>
  <c r="S10" i="1"/>
  <c r="O9" i="1"/>
  <c r="P9" i="1" s="1"/>
  <c r="O10" i="1" l="1"/>
  <c r="P10" i="1" s="1"/>
  <c r="N9" i="1"/>
  <c r="M10" i="1"/>
  <c r="N10" i="1" s="1"/>
  <c r="F10" i="1"/>
  <c r="R10" i="1" s="1"/>
  <c r="T10" i="1" s="1"/>
  <c r="S11" i="1" l="1"/>
  <c r="M11" i="1" l="1"/>
  <c r="N11" i="1" s="1"/>
  <c r="F11" i="1"/>
  <c r="R11" i="1" s="1"/>
  <c r="T11" i="1" s="1"/>
  <c r="O11" i="1"/>
  <c r="P11" i="1" s="1"/>
  <c r="S12" i="1" l="1"/>
  <c r="M12" i="1" l="1"/>
  <c r="N12" i="1" s="1"/>
  <c r="F12" i="1"/>
  <c r="R12" i="1" s="1"/>
  <c r="T12" i="1" s="1"/>
  <c r="O12" i="1"/>
  <c r="P12" i="1" s="1"/>
  <c r="S13" i="1" l="1"/>
  <c r="M13" i="1" l="1"/>
  <c r="F13" i="1"/>
  <c r="R13" i="1" s="1"/>
  <c r="T13" i="1" s="1"/>
  <c r="O13" i="1"/>
  <c r="P13" i="1" s="1"/>
  <c r="N13" i="1" l="1"/>
  <c r="S14" i="1"/>
  <c r="M14" i="1" l="1"/>
  <c r="F14" i="1"/>
  <c r="R14" i="1" s="1"/>
  <c r="T14" i="1" s="1"/>
  <c r="O14" i="1"/>
  <c r="P14" i="1" s="1"/>
  <c r="N14" i="1" l="1"/>
  <c r="S15" i="1"/>
  <c r="M15" i="1" l="1"/>
  <c r="F15" i="1"/>
  <c r="R15" i="1" s="1"/>
  <c r="T15" i="1" s="1"/>
  <c r="O15" i="1"/>
  <c r="P15" i="1" s="1"/>
  <c r="N15" i="1" l="1"/>
  <c r="S16" i="1"/>
  <c r="M16" i="1" l="1"/>
  <c r="F16" i="1"/>
  <c r="R16" i="1" s="1"/>
  <c r="T16" i="1" s="1"/>
  <c r="O16" i="1"/>
  <c r="P16" i="1" s="1"/>
  <c r="N16" i="1" l="1"/>
  <c r="S17" i="1"/>
  <c r="M17" i="1" l="1"/>
  <c r="N17" i="1" s="1"/>
  <c r="F17" i="1"/>
  <c r="R17" i="1" s="1"/>
  <c r="O17" i="1"/>
  <c r="P17" i="1" s="1"/>
  <c r="T17" i="1" l="1"/>
  <c r="S18" i="1"/>
  <c r="M18" i="1" l="1"/>
  <c r="N18" i="1" s="1"/>
  <c r="F18" i="1"/>
  <c r="R18" i="1" s="1"/>
  <c r="T18" i="1" s="1"/>
  <c r="O18" i="1"/>
  <c r="P18" i="1" s="1"/>
  <c r="S19" i="1" l="1"/>
  <c r="M19" i="1" l="1"/>
  <c r="N19" i="1" s="1"/>
  <c r="F19" i="1"/>
  <c r="R19" i="1" s="1"/>
  <c r="T19" i="1" s="1"/>
  <c r="O19" i="1"/>
  <c r="P19" i="1" s="1"/>
  <c r="S20" i="1" l="1"/>
  <c r="M20" i="1" l="1"/>
  <c r="N20" i="1" s="1"/>
  <c r="F20" i="1"/>
  <c r="R20" i="1" s="1"/>
  <c r="O20" i="1"/>
  <c r="P20" i="1" s="1"/>
  <c r="T20" i="1" l="1"/>
  <c r="S21" i="1"/>
  <c r="M21" i="1" l="1"/>
  <c r="N21" i="1" s="1"/>
  <c r="F21" i="1"/>
  <c r="R21" i="1" s="1"/>
  <c r="T21" i="1" s="1"/>
  <c r="O21" i="1"/>
  <c r="P21" i="1" s="1"/>
  <c r="S22" i="1" l="1"/>
  <c r="M22" i="1" l="1"/>
  <c r="N22" i="1" s="1"/>
  <c r="F22" i="1"/>
  <c r="R22" i="1" s="1"/>
  <c r="T22" i="1" s="1"/>
  <c r="O22" i="1"/>
  <c r="P22" i="1" s="1"/>
  <c r="S23" i="1" l="1"/>
  <c r="M23" i="1" l="1"/>
  <c r="N23" i="1" s="1"/>
  <c r="F23" i="1"/>
  <c r="R23" i="1" s="1"/>
  <c r="T23" i="1" s="1"/>
  <c r="O23" i="1"/>
  <c r="P23" i="1" s="1"/>
  <c r="S24" i="1" l="1"/>
  <c r="M24" i="1" l="1"/>
  <c r="N24" i="1" s="1"/>
  <c r="F24" i="1"/>
  <c r="R24" i="1" s="1"/>
  <c r="T24" i="1" s="1"/>
  <c r="O24" i="1"/>
  <c r="P24" i="1" s="1"/>
  <c r="S25" i="1" l="1"/>
  <c r="M25" i="1" l="1"/>
  <c r="N25" i="1" s="1"/>
  <c r="F25" i="1"/>
  <c r="R25" i="1" s="1"/>
  <c r="T25" i="1" s="1"/>
  <c r="O25" i="1"/>
  <c r="P25" i="1" s="1"/>
  <c r="S26" i="1" l="1"/>
  <c r="M26" i="1" l="1"/>
  <c r="N26" i="1" s="1"/>
  <c r="F26" i="1"/>
  <c r="R26" i="1" s="1"/>
  <c r="T26" i="1" s="1"/>
  <c r="O26" i="1"/>
  <c r="P26" i="1" s="1"/>
  <c r="S27" i="1" l="1"/>
  <c r="M27" i="1" l="1"/>
  <c r="N27" i="1" s="1"/>
  <c r="F27" i="1"/>
  <c r="R27" i="1" s="1"/>
  <c r="T27" i="1" s="1"/>
  <c r="O27" i="1"/>
  <c r="P27" i="1" s="1"/>
  <c r="S28" i="1" l="1"/>
  <c r="M28" i="1" l="1"/>
  <c r="N28" i="1" s="1"/>
  <c r="F28" i="1"/>
  <c r="R28" i="1" s="1"/>
  <c r="O28" i="1"/>
  <c r="P28" i="1" s="1"/>
  <c r="T28" i="1"/>
  <c r="S29" i="1" l="1"/>
  <c r="M29" i="1" l="1"/>
  <c r="N29" i="1" s="1"/>
  <c r="F29" i="1"/>
  <c r="R29" i="1" s="1"/>
  <c r="O29" i="1"/>
  <c r="P29" i="1" s="1"/>
  <c r="T29" i="1"/>
  <c r="S30" i="1" l="1"/>
  <c r="M30" i="1" l="1"/>
  <c r="N30" i="1" s="1"/>
  <c r="F30" i="1"/>
  <c r="R30" i="1" s="1"/>
  <c r="O30" i="1"/>
  <c r="P30" i="1" s="1"/>
  <c r="T30" i="1"/>
  <c r="S31" i="1" l="1"/>
  <c r="M31" i="1" l="1"/>
  <c r="N31" i="1" s="1"/>
  <c r="F31" i="1"/>
  <c r="R31" i="1" s="1"/>
  <c r="T31" i="1" s="1"/>
  <c r="O31" i="1"/>
  <c r="P31" i="1" s="1"/>
  <c r="S32" i="1" l="1"/>
  <c r="M32" i="1" l="1"/>
  <c r="N32" i="1" s="1"/>
  <c r="F32" i="1"/>
  <c r="R32" i="1" s="1"/>
  <c r="O32" i="1"/>
  <c r="P32" i="1" s="1"/>
  <c r="T32" i="1"/>
  <c r="S33" i="1" l="1"/>
  <c r="M33" i="1" l="1"/>
  <c r="N33" i="1" s="1"/>
  <c r="F33" i="1"/>
  <c r="R33" i="1" s="1"/>
  <c r="T33" i="1" s="1"/>
  <c r="O33" i="1"/>
  <c r="P33" i="1" s="1"/>
  <c r="S34" i="1" l="1"/>
  <c r="S35" i="1" s="1"/>
  <c r="F35" i="1" l="1"/>
  <c r="M35" i="1"/>
  <c r="N35" i="1" s="1"/>
  <c r="S36" i="1"/>
  <c r="M34" i="1"/>
  <c r="F34" i="1"/>
  <c r="R34" i="1" s="1"/>
  <c r="T34" i="1" s="1"/>
  <c r="O34" i="1"/>
  <c r="P34" i="1" s="1"/>
  <c r="F36" i="1" l="1"/>
  <c r="S37" i="1"/>
  <c r="M36" i="1"/>
  <c r="N36" i="1" s="1"/>
  <c r="R35" i="1"/>
  <c r="N34" i="1"/>
  <c r="O37" i="1"/>
  <c r="P37" i="1" s="1"/>
  <c r="O36" i="1"/>
  <c r="P36" i="1" s="1"/>
  <c r="O35" i="1"/>
  <c r="P35" i="1" s="1"/>
  <c r="T35" i="1" l="1"/>
  <c r="R36" i="1"/>
  <c r="T36" i="1" s="1"/>
  <c r="S38" i="1"/>
  <c r="M37" i="1"/>
  <c r="F37" i="1"/>
  <c r="R37" i="1" s="1"/>
  <c r="T37" i="1" s="1"/>
  <c r="N37" i="1" l="1"/>
  <c r="O39" i="1"/>
  <c r="P39" i="1" s="1"/>
  <c r="O38" i="1"/>
  <c r="P38" i="1" s="1"/>
  <c r="S39" i="1"/>
  <c r="F38" i="1"/>
  <c r="R38" i="1" s="1"/>
  <c r="T38" i="1" s="1"/>
  <c r="M38" i="1"/>
  <c r="N38" i="1" l="1"/>
  <c r="M39" i="1"/>
  <c r="F39" i="1"/>
  <c r="R39" i="1" s="1"/>
  <c r="T39" i="1" s="1"/>
  <c r="S40" i="1"/>
  <c r="S41" i="1" l="1"/>
  <c r="M40" i="1"/>
  <c r="F40" i="1"/>
  <c r="R40" i="1" s="1"/>
  <c r="T40" i="1" s="1"/>
  <c r="N39" i="1"/>
  <c r="O41" i="1"/>
  <c r="P41" i="1" s="1"/>
  <c r="O40" i="1"/>
  <c r="P40" i="1" s="1"/>
  <c r="N40" i="1" l="1"/>
  <c r="S42" i="1"/>
  <c r="F41" i="1"/>
  <c r="R41" i="1" s="1"/>
  <c r="T41" i="1" s="1"/>
  <c r="M41" i="1"/>
  <c r="N41" i="1" l="1"/>
  <c r="O42" i="1"/>
  <c r="P42" i="1" s="1"/>
  <c r="S43" i="1"/>
  <c r="F42" i="1"/>
  <c r="R42" i="1" s="1"/>
  <c r="T42" i="1" s="1"/>
  <c r="M42" i="1"/>
  <c r="N42" i="1" s="1"/>
  <c r="F43" i="1" l="1"/>
  <c r="R43" i="1" s="1"/>
  <c r="T43" i="1" s="1"/>
  <c r="M43" i="1"/>
  <c r="S44" i="1"/>
  <c r="O43" i="1"/>
  <c r="P43" i="1" s="1"/>
  <c r="N43" i="1" l="1"/>
  <c r="F44" i="1"/>
  <c r="R44" i="1" s="1"/>
  <c r="T44" i="1" s="1"/>
  <c r="S45" i="1"/>
  <c r="M44" i="1"/>
  <c r="O44" i="1"/>
  <c r="P44" i="1" s="1"/>
  <c r="O45" i="1"/>
  <c r="P45" i="1" s="1"/>
  <c r="F45" i="1" l="1"/>
  <c r="R45" i="1" s="1"/>
  <c r="T45" i="1" s="1"/>
  <c r="M45" i="1"/>
  <c r="S46" i="1"/>
  <c r="N44" i="1"/>
  <c r="N45" i="1" l="1"/>
  <c r="O46" i="1"/>
  <c r="P46" i="1" s="1"/>
  <c r="M46" i="1"/>
  <c r="F46" i="1"/>
  <c r="R46" i="1" s="1"/>
  <c r="T46" i="1" s="1"/>
  <c r="S47" i="1"/>
  <c r="F47" i="1" l="1"/>
  <c r="R47" i="1" s="1"/>
  <c r="T47" i="1" s="1"/>
  <c r="S48" i="1"/>
  <c r="M47" i="1"/>
  <c r="N46" i="1"/>
  <c r="O47" i="1"/>
  <c r="P47" i="1" s="1"/>
  <c r="F48" i="1" l="1"/>
  <c r="R48" i="1" s="1"/>
  <c r="T48" i="1" s="1"/>
  <c r="M48" i="1"/>
  <c r="S49" i="1"/>
  <c r="N47" i="1"/>
  <c r="O48" i="1"/>
  <c r="P48" i="1" s="1"/>
  <c r="N48" i="1" l="1"/>
  <c r="O49" i="1"/>
  <c r="P49" i="1" s="1"/>
  <c r="M49" i="1"/>
  <c r="F49" i="1"/>
  <c r="R49" i="1" s="1"/>
  <c r="T49" i="1" s="1"/>
  <c r="S50" i="1"/>
  <c r="N49" i="1" l="1"/>
  <c r="O50" i="1"/>
  <c r="P50" i="1" s="1"/>
  <c r="S51" i="1"/>
  <c r="M50" i="1"/>
  <c r="F50" i="1"/>
  <c r="R50" i="1" s="1"/>
  <c r="T50" i="1" s="1"/>
  <c r="N50" i="1" l="1"/>
  <c r="O51" i="1"/>
  <c r="P51" i="1" s="1"/>
  <c r="S52" i="1"/>
  <c r="M51" i="1"/>
  <c r="F51" i="1"/>
  <c r="R51" i="1" s="1"/>
  <c r="T51" i="1" s="1"/>
  <c r="N51" i="1" l="1"/>
  <c r="O52" i="1"/>
  <c r="P52" i="1" s="1"/>
  <c r="F52" i="1"/>
  <c r="R52" i="1" s="1"/>
  <c r="T52" i="1" s="1"/>
  <c r="M52" i="1"/>
  <c r="S53" i="1"/>
  <c r="N52" i="1" l="1"/>
  <c r="O53" i="1"/>
  <c r="P53" i="1" s="1"/>
  <c r="F53" i="1"/>
  <c r="R53" i="1" s="1"/>
  <c r="S54" i="1"/>
  <c r="M53" i="1"/>
  <c r="F54" i="1" l="1"/>
  <c r="M54" i="1"/>
  <c r="N54" i="1" s="1"/>
  <c r="N53" i="1"/>
  <c r="O54" i="1"/>
  <c r="P54" i="1" s="1"/>
  <c r="R54" i="1"/>
  <c r="T54" i="1" s="1"/>
  <c r="T53" i="1"/>
</calcChain>
</file>

<file path=xl/sharedStrings.xml><?xml version="1.0" encoding="utf-8"?>
<sst xmlns="http://schemas.openxmlformats.org/spreadsheetml/2006/main" count="31" uniqueCount="28">
  <si>
    <t>Title</t>
  </si>
  <si>
    <t>Description</t>
  </si>
  <si>
    <t>Cost</t>
  </si>
  <si>
    <t>Click Mod</t>
  </si>
  <si>
    <t>Click Bonus</t>
  </si>
  <si>
    <t>Auto Mod</t>
  </si>
  <si>
    <t>Auto Bonus</t>
  </si>
  <si>
    <t>Index</t>
  </si>
  <si>
    <t>Other Effect</t>
  </si>
  <si>
    <t>Total Cost</t>
  </si>
  <si>
    <t>Click</t>
  </si>
  <si>
    <t>Auto</t>
  </si>
  <si>
    <t>Start</t>
  </si>
  <si>
    <t>Click /sec</t>
  </si>
  <si>
    <t>Auto Time to Next Upgrade (sec)</t>
  </si>
  <si>
    <t>Auto Total Time (sec)</t>
  </si>
  <si>
    <t>Auto Total Time (hours)</t>
  </si>
  <si>
    <t>Clicking Gold /sec</t>
  </si>
  <si>
    <t>Auto Time to Next Upgrade (hour)</t>
  </si>
  <si>
    <t>Cost A</t>
  </si>
  <si>
    <t>Cost B</t>
  </si>
  <si>
    <t>Auto A</t>
  </si>
  <si>
    <t>Auto B</t>
  </si>
  <si>
    <t>Flag</t>
  </si>
  <si>
    <t>Auto C</t>
  </si>
  <si>
    <t>Cost C</t>
  </si>
  <si>
    <t>Enable auto</t>
  </si>
  <si>
    <t>Click bonus = 15% of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</si>
</sst>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49" fontId="2" fillId="0" borderId="1" xfId="0" applyNumberFormat="1" applyFont="1" applyBorder="1" applyAlignment="1">
      <alignment horizontal="center"/>
    </xf>
    <xf numFmtId="2" fontId="0" fillId="0" borderId="0" xfId="0" applyNumberFormat="1"/>
    <xf numFmtId="49" fontId="2" fillId="0" borderId="0" xfId="0" applyNumberFormat="1" applyFont="1" applyAlignment="1">
      <alignment horizontal="center"/>
    </xf>
    <xf numFmtId="0" fontId="2" fillId="0" borderId="0" xfId="0" applyFont="1"/>
    <xf numFmtId="43" fontId="0" fillId="0" borderId="0" xfId="1" applyFont="1"/>
    <xf numFmtId="43" fontId="0" fillId="0" borderId="0" xfId="1" applyFont="1" applyFill="1" applyBorder="1" applyAlignment="1"/>
    <xf numFmtId="2" fontId="0" fillId="0" borderId="0" xfId="2" applyNumberFormat="1" applyFont="1" applyFill="1" applyBorder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Maths!$B$1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Maths!$A$2:$A$14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Maths!$B$2:$B$14</c:f>
              <c:numCache>
                <c:formatCode>_(* #,##0.00_);_(* \(#,##0.00\);_(* "-"??_);_(@_)</c:formatCode>
                <c:ptCount val="13"/>
                <c:pt idx="0">
                  <c:v>20</c:v>
                </c:pt>
                <c:pt idx="1">
                  <c:v>54.3656365691809</c:v>
                </c:pt>
                <c:pt idx="2">
                  <c:v>147.78112197861302</c:v>
                </c:pt>
                <c:pt idx="3">
                  <c:v>401.71073846375339</c:v>
                </c:pt>
                <c:pt idx="4">
                  <c:v>700</c:v>
                </c:pt>
                <c:pt idx="5">
                  <c:v>1500</c:v>
                </c:pt>
                <c:pt idx="6">
                  <c:v>1700</c:v>
                </c:pt>
                <c:pt idx="7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A-4373-9D94-65879E1F9721}"/>
            </c:ext>
          </c:extLst>
        </c:ser>
        <c:ser>
          <c:idx val="1"/>
          <c:order val="1"/>
          <c:tx>
            <c:strRef>
              <c:f>Maths!$C$1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Maths!$A$2:$A$14</c:f>
              <c:numCache>
                <c:formatCode>0.00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Maths!$C$2:$C$14</c:f>
              <c:numCache>
                <c:formatCode>_(* #,##0.00_);_(* \(#,##0.00\);_(* "-"??_);_(@_)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A-4373-9D94-65879E1F9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58911"/>
        <c:axId val="589954591"/>
      </c:lineChart>
      <c:catAx>
        <c:axId val="58995891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54591"/>
        <c:crosses val="autoZero"/>
        <c:auto val="1"/>
        <c:lblAlgn val="ctr"/>
        <c:lblOffset val="100"/>
        <c:noMultiLvlLbl val="0"/>
      </c:catAx>
      <c:valAx>
        <c:axId val="5899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5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Progression against Index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Upgrades!$D$1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0028779590866367"/>
                  <c:y val="2.5818086431897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Upgrades!$A$3:$A$36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Upgrades!$D$3:$D$54</c:f>
              <c:numCache>
                <c:formatCode>_(* #,##0.00_);_(* \(#,##0.00\);_(* "-"??_);_(@_)</c:formatCode>
                <c:ptCount val="52"/>
                <c:pt idx="0">
                  <c:v>13.116727049819133</c:v>
                </c:pt>
                <c:pt idx="1">
                  <c:v>45</c:v>
                </c:pt>
                <c:pt idx="2">
                  <c:v>128.38664140459883</c:v>
                </c:pt>
                <c:pt idx="3">
                  <c:v>304.21072573698302</c:v>
                </c:pt>
                <c:pt idx="4">
                  <c:v>630.00000000000091</c:v>
                </c:pt>
                <c:pt idx="5">
                  <c:v>1183.1560315400573</c:v>
                </c:pt>
                <c:pt idx="6">
                  <c:v>2064.5280865827503</c:v>
                </c:pt>
                <c:pt idx="7">
                  <c:v>3402.2885882936603</c:v>
                </c:pt>
                <c:pt idx="8">
                  <c:v>5356.1204581223819</c:v>
                </c:pt>
                <c:pt idx="9">
                  <c:v>8121.7270498191165</c:v>
                </c:pt>
                <c:pt idx="10">
                  <c:v>11935.675586492574</c:v>
                </c:pt>
                <c:pt idx="11">
                  <c:v>17080.585170325274</c:v>
                </c:pt>
                <c:pt idx="12">
                  <c:v>23890.67058276038</c:v>
                </c:pt>
                <c:pt idx="13">
                  <c:v>32757.653238578514</c:v>
                </c:pt>
                <c:pt idx="14">
                  <c:v>44137.050803026672</c:v>
                </c:pt>
                <c:pt idx="15">
                  <c:v>58554.857127908224</c:v>
                </c:pt>
                <c:pt idx="16">
                  <c:v>76614.624310510961</c:v>
                </c:pt>
                <c:pt idx="17">
                  <c:v>99004.958828418588</c:v>
                </c:pt>
                <c:pt idx="18">
                  <c:v>126507.44385354056</c:v>
                </c:pt>
                <c:pt idx="19">
                  <c:v>160005</c:v>
                </c:pt>
                <c:pt idx="20">
                  <c:v>200490.69691276102</c:v>
                </c:pt>
                <c:pt idx="21">
                  <c:v>249077.02825699662</c:v>
                </c:pt>
                <c:pt idx="22">
                  <c:v>307005.66282213683</c:v>
                </c:pt>
                <c:pt idx="23">
                  <c:v>375657.68460923404</c:v>
                </c:pt>
                <c:pt idx="24">
                  <c:v>456564.33492581535</c:v>
                </c:pt>
                <c:pt idx="25">
                  <c:v>551418.26966854685</c:v>
                </c:pt>
                <c:pt idx="26">
                  <c:v>662085.34513103531</c:v>
                </c:pt>
                <c:pt idx="27">
                  <c:v>790616.94583178416</c:v>
                </c:pt>
                <c:pt idx="28">
                  <c:v>939262.86801565404</c:v>
                </c:pt>
                <c:pt idx="29">
                  <c:v>1110484.7726413901</c:v>
                </c:pt>
                <c:pt idx="30">
                  <c:v>1306970.2218275329</c:v>
                </c:pt>
                <c:pt idx="31">
                  <c:v>1531647.3128896786</c:v>
                </c:pt>
                <c:pt idx="32">
                  <c:v>1787699.9242632722</c:v>
                </c:pt>
                <c:pt idx="33">
                  <c:v>2078583.5877681728</c:v>
                </c:pt>
                <c:pt idx="34">
                  <c:v>2408042.0018339767</c:v>
                </c:pt>
                <c:pt idx="35">
                  <c:v>2780124.2004685714</c:v>
                </c:pt>
                <c:pt idx="36">
                  <c:v>3199202.3929165304</c:v>
                </c:pt>
                <c:pt idx="37">
                  <c:v>3669990.4891191055</c:v>
                </c:pt>
                <c:pt idx="38">
                  <c:v>4197563.3262529802</c:v>
                </c:pt>
                <c:pt idx="39">
                  <c:v>4787376.6117917337</c:v>
                </c:pt>
                <c:pt idx="40">
                  <c:v>5445287.5987007944</c:v>
                </c:pt>
                <c:pt idx="41">
                  <c:v>6177576.5085450327</c:v>
                </c:pt>
                <c:pt idx="42">
                  <c:v>6990968.7184562096</c:v>
                </c:pt>
                <c:pt idx="43">
                  <c:v>7892657.7280777041</c:v>
                </c:pt>
                <c:pt idx="44">
                  <c:v>8890328.9227736481</c:v>
                </c:pt>
                <c:pt idx="45">
                  <c:v>9992184.1495603621</c:v>
                </c:pt>
                <c:pt idx="46">
                  <c:v>11206967.12239063</c:v>
                </c:pt>
                <c:pt idx="47">
                  <c:v>12543989.673592703</c:v>
                </c:pt>
                <c:pt idx="48">
                  <c:v>14013158.868439782</c:v>
                </c:pt>
                <c:pt idx="49">
                  <c:v>15625004.999999981</c:v>
                </c:pt>
                <c:pt idx="50">
                  <c:v>17390710.481590889</c:v>
                </c:pt>
                <c:pt idx="51">
                  <c:v>19322139.654338948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0-4008-8D3E-F1C7DFDEF45D}"/>
            </c:ext>
          </c:extLst>
        </c:ser>
        <c:ser>
          <c:idx val="2"/>
          <c:order val="1"/>
          <c:tx>
            <c:strRef>
              <c:f>Upgrades!$S$1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val>
            <c:numRef>
              <c:f>Upgrades!$S$2:$S$54</c:f>
              <c:numCache>
                <c:formatCode>_(* #,##0.00_);_(* \(#,##0.00\);_(* "-"??_);_(@_)</c:formatCode>
                <c:ptCount val="53"/>
                <c:pt idx="0" formatCode="0.00">
                  <c:v>0</c:v>
                </c:pt>
                <c:pt idx="1">
                  <c:v>2.5000000000010001</c:v>
                </c:pt>
                <c:pt idx="2">
                  <c:v>7.5000000000089999</c:v>
                </c:pt>
                <c:pt idx="3">
                  <c:v>15.000000000036</c:v>
                </c:pt>
                <c:pt idx="4">
                  <c:v>25.000000000100002</c:v>
                </c:pt>
                <c:pt idx="5">
                  <c:v>37.500000000225</c:v>
                </c:pt>
                <c:pt idx="6">
                  <c:v>52.500000000440998</c:v>
                </c:pt>
                <c:pt idx="7">
                  <c:v>70.000000000783999</c:v>
                </c:pt>
                <c:pt idx="8">
                  <c:v>90.000000001296002</c:v>
                </c:pt>
                <c:pt idx="9">
                  <c:v>112.500000002025</c:v>
                </c:pt>
                <c:pt idx="10">
                  <c:v>137.50000000302501</c:v>
                </c:pt>
                <c:pt idx="11">
                  <c:v>165.000000004356</c:v>
                </c:pt>
                <c:pt idx="12">
                  <c:v>195.00000000608401</c:v>
                </c:pt>
                <c:pt idx="13">
                  <c:v>227.50000000828101</c:v>
                </c:pt>
                <c:pt idx="14">
                  <c:v>262.50000001102501</c:v>
                </c:pt>
                <c:pt idx="15">
                  <c:v>300.00000001440003</c:v>
                </c:pt>
                <c:pt idx="16">
                  <c:v>340.00000001849605</c:v>
                </c:pt>
                <c:pt idx="17">
                  <c:v>382.50000002340903</c:v>
                </c:pt>
                <c:pt idx="18">
                  <c:v>427.50000002924105</c:v>
                </c:pt>
                <c:pt idx="19">
                  <c:v>475.00000003610006</c:v>
                </c:pt>
                <c:pt idx="20">
                  <c:v>525.00000004410003</c:v>
                </c:pt>
                <c:pt idx="21">
                  <c:v>577.50000005336108</c:v>
                </c:pt>
                <c:pt idx="22">
                  <c:v>632.5000000640091</c:v>
                </c:pt>
                <c:pt idx="23">
                  <c:v>690.00000007617609</c:v>
                </c:pt>
                <c:pt idx="24">
                  <c:v>750.00000009000007</c:v>
                </c:pt>
                <c:pt idx="25">
                  <c:v>812.50000010562508</c:v>
                </c:pt>
                <c:pt idx="26">
                  <c:v>877.50000012320106</c:v>
                </c:pt>
                <c:pt idx="27">
                  <c:v>945.00000014288412</c:v>
                </c:pt>
                <c:pt idx="28">
                  <c:v>1015.0000001648361</c:v>
                </c:pt>
                <c:pt idx="29">
                  <c:v>1087.5000001892251</c:v>
                </c:pt>
                <c:pt idx="30">
                  <c:v>1162.5000002162251</c:v>
                </c:pt>
                <c:pt idx="31">
                  <c:v>1240.000000246016</c:v>
                </c:pt>
                <c:pt idx="32">
                  <c:v>1320.000000278784</c:v>
                </c:pt>
                <c:pt idx="33">
                  <c:v>1402.5000003147211</c:v>
                </c:pt>
                <c:pt idx="34">
                  <c:v>1487.5000003540251</c:v>
                </c:pt>
                <c:pt idx="35">
                  <c:v>1575.0000003969001</c:v>
                </c:pt>
                <c:pt idx="36">
                  <c:v>1665.000000443556</c:v>
                </c:pt>
                <c:pt idx="37">
                  <c:v>1757.500000494209</c:v>
                </c:pt>
                <c:pt idx="38">
                  <c:v>1852.5000005490811</c:v>
                </c:pt>
                <c:pt idx="39">
                  <c:v>1950.0000006084001</c:v>
                </c:pt>
                <c:pt idx="40">
                  <c:v>2050.0000006724003</c:v>
                </c:pt>
                <c:pt idx="41">
                  <c:v>2152.5000007413214</c:v>
                </c:pt>
                <c:pt idx="42">
                  <c:v>2257.5000008154093</c:v>
                </c:pt>
                <c:pt idx="43">
                  <c:v>2365.0000008949164</c:v>
                </c:pt>
                <c:pt idx="44">
                  <c:v>2475.0000009801006</c:v>
                </c:pt>
                <c:pt idx="45">
                  <c:v>2587.5000010712256</c:v>
                </c:pt>
                <c:pt idx="46">
                  <c:v>2702.5000011685615</c:v>
                </c:pt>
                <c:pt idx="47">
                  <c:v>2820.0000012723845</c:v>
                </c:pt>
                <c:pt idx="48">
                  <c:v>2940.0000013829763</c:v>
                </c:pt>
                <c:pt idx="49">
                  <c:v>3062.5000015006253</c:v>
                </c:pt>
                <c:pt idx="50">
                  <c:v>3187.5000016256254</c:v>
                </c:pt>
                <c:pt idx="51">
                  <c:v>3315.0000017582765</c:v>
                </c:pt>
                <c:pt idx="52">
                  <c:v>3445.0000018988844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0-4008-8D3E-F1C7DFDEF45D}"/>
            </c:ext>
          </c:extLst>
        </c:ser>
        <c:ser>
          <c:idx val="0"/>
          <c:order val="2"/>
          <c:tx>
            <c:strRef>
              <c:f>Upgrades!$T$1</c:f>
              <c:strCache>
                <c:ptCount val="1"/>
                <c:pt idx="0">
                  <c:v>Clicking Gold /sec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Upgrades!$A$3:$A$36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Upgrades!$T$3:$T$54</c:f>
              <c:numCache>
                <c:formatCode>_(* #,##0.00_);_(* \(#,##0.00\);_(* "-"??_);_(@_)</c:formatCode>
                <c:ptCount val="52"/>
                <c:pt idx="0">
                  <c:v>32.500000000001002</c:v>
                </c:pt>
                <c:pt idx="1">
                  <c:v>62.500000000009003</c:v>
                </c:pt>
                <c:pt idx="2">
                  <c:v>95.000000000035996</c:v>
                </c:pt>
                <c:pt idx="3">
                  <c:v>130.00000000009999</c:v>
                </c:pt>
                <c:pt idx="4">
                  <c:v>167.50000000022499</c:v>
                </c:pt>
                <c:pt idx="5">
                  <c:v>221.87500000077176</c:v>
                </c:pt>
                <c:pt idx="6">
                  <c:v>291.87500000170274</c:v>
                </c:pt>
                <c:pt idx="7">
                  <c:v>379.37500000318676</c:v>
                </c:pt>
                <c:pt idx="8">
                  <c:v>486.25000000543446</c:v>
                </c:pt>
                <c:pt idx="9">
                  <c:v>614.37500000870318</c:v>
                </c:pt>
                <c:pt idx="10">
                  <c:v>765.62500001330125</c:v>
                </c:pt>
                <c:pt idx="11">
                  <c:v>941.87500001959233</c:v>
                </c:pt>
                <c:pt idx="12">
                  <c:v>1145.0000000279999</c:v>
                </c:pt>
                <c:pt idx="13">
                  <c:v>1376.8750000390128</c:v>
                </c:pt>
                <c:pt idx="14">
                  <c:v>1639.3750000531877</c:v>
                </c:pt>
                <c:pt idx="15">
                  <c:v>1934.3750000711557</c:v>
                </c:pt>
                <c:pt idx="16">
                  <c:v>2263.7500000936252</c:v>
                </c:pt>
                <c:pt idx="17">
                  <c:v>2629.3750001213884</c:v>
                </c:pt>
                <c:pt idx="18">
                  <c:v>3033.1250001553221</c:v>
                </c:pt>
                <c:pt idx="19">
                  <c:v>3476.8750001963972</c:v>
                </c:pt>
                <c:pt idx="20">
                  <c:v>3962.5000002456786</c:v>
                </c:pt>
                <c:pt idx="21">
                  <c:v>4491.8750003043342</c:v>
                </c:pt>
                <c:pt idx="22">
                  <c:v>5066.8750003736332</c:v>
                </c:pt>
                <c:pt idx="23">
                  <c:v>5689.3750004549565</c:v>
                </c:pt>
                <c:pt idx="24">
                  <c:v>6361.2500005498005</c:v>
                </c:pt>
                <c:pt idx="25">
                  <c:v>7084.3750006597775</c:v>
                </c:pt>
                <c:pt idx="26">
                  <c:v>7860.6250007866247</c:v>
                </c:pt>
                <c:pt idx="27">
                  <c:v>8691.8750009322048</c:v>
                </c:pt>
                <c:pt idx="28">
                  <c:v>9580.0000010985132</c:v>
                </c:pt>
                <c:pt idx="29">
                  <c:v>10526.875001287681</c:v>
                </c:pt>
                <c:pt idx="30">
                  <c:v>11534.375001501983</c:v>
                </c:pt>
                <c:pt idx="31">
                  <c:v>12604.375001743838</c:v>
                </c:pt>
                <c:pt idx="32">
                  <c:v>13738.750002015819</c:v>
                </c:pt>
                <c:pt idx="33">
                  <c:v>14939.375002320639</c:v>
                </c:pt>
                <c:pt idx="34">
                  <c:v>16208.125002661189</c:v>
                </c:pt>
                <c:pt idx="35">
                  <c:v>17546.875003040514</c:v>
                </c:pt>
                <c:pt idx="36">
                  <c:v>18957.500003461821</c:v>
                </c:pt>
                <c:pt idx="37">
                  <c:v>20441.875003928504</c:v>
                </c:pt>
                <c:pt idx="38">
                  <c:v>22001.875004444126</c:v>
                </c:pt>
                <c:pt idx="39">
                  <c:v>23639.375005012422</c:v>
                </c:pt>
                <c:pt idx="40">
                  <c:v>25356.250005637336</c:v>
                </c:pt>
                <c:pt idx="41">
                  <c:v>27154.375006322982</c:v>
                </c:pt>
                <c:pt idx="42">
                  <c:v>29035.625007073679</c:v>
                </c:pt>
                <c:pt idx="43">
                  <c:v>31001.875007893937</c:v>
                </c:pt>
                <c:pt idx="44">
                  <c:v>33055.000008788484</c:v>
                </c:pt>
                <c:pt idx="45">
                  <c:v>35196.87500976224</c:v>
                </c:pt>
                <c:pt idx="46">
                  <c:v>37429.375010820346</c:v>
                </c:pt>
                <c:pt idx="47">
                  <c:v>39754.375011968179</c:v>
                </c:pt>
                <c:pt idx="48">
                  <c:v>42173.750013211291</c:v>
                </c:pt>
                <c:pt idx="49">
                  <c:v>44689.37501455551</c:v>
                </c:pt>
                <c:pt idx="50">
                  <c:v>47303.125016006867</c:v>
                </c:pt>
                <c:pt idx="51">
                  <c:v>50016.875017571634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0-4008-8D3E-F1C7DFDE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2815"/>
        <c:axId val="134513775"/>
      </c:lineChart>
      <c:catAx>
        <c:axId val="1345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Upgrade Index</a:t>
                </a:r>
              </a:p>
              <a:p>
                <a:pPr>
                  <a:defRPr/>
                </a:pP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3775"/>
        <c:crosses val="autoZero"/>
        <c:auto val="1"/>
        <c:lblAlgn val="ctr"/>
        <c:lblOffset val="100"/>
        <c:noMultiLvlLbl val="0"/>
      </c:catAx>
      <c:valAx>
        <c:axId val="134513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Gold</a:t>
                </a:r>
                <a:r>
                  <a:rPr lang="en-GB" baseline="0"/>
                  <a:t> (per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449916</xdr:colOff>
      <xdr:row>2</xdr:row>
      <xdr:rowOff>87966</xdr:rowOff>
    </xdr:from>
    <xdr:to>
      <xdr:col>20</xdr:col>
      <xdr:colOff>416300</xdr:colOff>
      <xdr:row>25</xdr:row>
      <xdr:rowOff>187700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66218-6020-45AE-E8D0-CBBE0ACB0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6185</xdr:colOff>
      <xdr:row>12</xdr:row>
      <xdr:rowOff>8969</xdr:rowOff>
    </xdr:from>
    <xdr:to>
      <xdr:col>34</xdr:col>
      <xdr:colOff>97415</xdr:colOff>
      <xdr:row>29</xdr:row>
      <xdr:rowOff>125249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B8712-ADAC-4BA7-9B7A-CC1DD2B1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1B6F-8241-4264-B673-943E286F1E57}">
  <dimension ref="A1:C43"/>
  <sheetViews>
    <sheetView zoomScaleNormal="100" workbookViewId="0">
      <selection activeCell="B10" sqref="B10"/>
    </sheetView>
  </sheetViews>
  <sheetFormatPr defaultRowHeight="15" x14ac:dyDescent="0.25"/>
  <cols>
    <col min="2" max="2" width="29" bestFit="1" customWidth="1"/>
    <col min="3" max="3" width="28" bestFit="1" customWidth="1"/>
  </cols>
  <sheetData>
    <row r="1" spans="1:3" x14ac:dyDescent="0.25">
      <c r="A1" t="s">
        <v>7</v>
      </c>
      <c r="B1" t="s">
        <v>2</v>
      </c>
      <c r="C1" t="s">
        <v>11</v>
      </c>
    </row>
    <row r="2" spans="1:3" x14ac:dyDescent="0.25">
      <c r="A2" s="2">
        <v>0</v>
      </c>
      <c r="B2" s="5">
        <f t="shared" ref="B2:B5" si="0">20*EXP(A2)</f>
        <v>20</v>
      </c>
      <c r="C2" s="5"/>
    </row>
    <row r="3" spans="1:3" x14ac:dyDescent="0.25">
      <c r="A3" s="2">
        <v>1</v>
      </c>
      <c r="B3" s="5">
        <f t="shared" si="0"/>
        <v>54.3656365691809</v>
      </c>
      <c r="C3" s="5"/>
    </row>
    <row r="4" spans="1:3" x14ac:dyDescent="0.25">
      <c r="A4" s="2">
        <v>2</v>
      </c>
      <c r="B4" s="5">
        <f t="shared" si="0"/>
        <v>147.78112197861302</v>
      </c>
      <c r="C4" s="5"/>
    </row>
    <row r="5" spans="1:3" x14ac:dyDescent="0.25">
      <c r="A5" s="2">
        <v>3</v>
      </c>
      <c r="B5" s="5">
        <f t="shared" si="0"/>
        <v>401.71073846375339</v>
      </c>
      <c r="C5" s="5"/>
    </row>
    <row r="6" spans="1:3" x14ac:dyDescent="0.25">
      <c r="A6" s="2">
        <v>4</v>
      </c>
      <c r="B6" s="5">
        <v>700</v>
      </c>
      <c r="C6" s="5"/>
    </row>
    <row r="7" spans="1:3" x14ac:dyDescent="0.25">
      <c r="A7" s="2">
        <v>5</v>
      </c>
      <c r="B7" s="5">
        <v>1500</v>
      </c>
      <c r="C7" s="5"/>
    </row>
    <row r="8" spans="1:3" x14ac:dyDescent="0.25">
      <c r="A8" s="2">
        <v>6</v>
      </c>
      <c r="B8" s="5">
        <v>1700</v>
      </c>
      <c r="C8" s="5"/>
    </row>
    <row r="9" spans="1:3" x14ac:dyDescent="0.25">
      <c r="A9" s="2">
        <v>7</v>
      </c>
      <c r="B9" s="5">
        <v>1800</v>
      </c>
      <c r="C9" s="5"/>
    </row>
    <row r="10" spans="1:3" x14ac:dyDescent="0.25">
      <c r="A10" s="2">
        <v>8</v>
      </c>
      <c r="B10" s="5"/>
      <c r="C10" s="5"/>
    </row>
    <row r="11" spans="1:3" x14ac:dyDescent="0.25">
      <c r="A11" s="2">
        <v>9</v>
      </c>
      <c r="B11" s="5"/>
      <c r="C11" s="5"/>
    </row>
    <row r="12" spans="1:3" x14ac:dyDescent="0.25">
      <c r="A12" s="2">
        <v>10</v>
      </c>
      <c r="B12" s="5"/>
      <c r="C12" s="5"/>
    </row>
    <row r="13" spans="1:3" x14ac:dyDescent="0.25">
      <c r="A13" s="2">
        <v>11</v>
      </c>
      <c r="B13" s="5"/>
      <c r="C13" s="5"/>
    </row>
    <row r="14" spans="1:3" x14ac:dyDescent="0.25">
      <c r="A14" s="2">
        <v>12</v>
      </c>
      <c r="B14" s="5"/>
      <c r="C14" s="5"/>
    </row>
    <row r="15" spans="1:3" x14ac:dyDescent="0.25">
      <c r="A15" s="2"/>
      <c r="B15" s="5"/>
      <c r="C15" s="5"/>
    </row>
    <row r="16" spans="1:3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  <row r="26" spans="1:3" x14ac:dyDescent="0.25">
      <c r="A26" s="2"/>
      <c r="B26" s="5"/>
      <c r="C26" s="5"/>
    </row>
    <row r="27" spans="1:3" x14ac:dyDescent="0.25">
      <c r="A27" s="2"/>
      <c r="B27" s="5"/>
      <c r="C27" s="5"/>
    </row>
    <row r="28" spans="1:3" x14ac:dyDescent="0.25">
      <c r="A28" s="2"/>
      <c r="B28" s="5"/>
      <c r="C28" s="5"/>
    </row>
    <row r="29" spans="1:3" x14ac:dyDescent="0.25">
      <c r="A29" s="2"/>
      <c r="B29" s="5"/>
      <c r="C29" s="5"/>
    </row>
    <row r="30" spans="1:3" x14ac:dyDescent="0.25">
      <c r="A30" s="2"/>
      <c r="B30" s="5"/>
      <c r="C30" s="5"/>
    </row>
    <row r="31" spans="1:3" x14ac:dyDescent="0.25">
      <c r="A31" s="2"/>
      <c r="B31" s="5"/>
      <c r="C31" s="5"/>
    </row>
    <row r="32" spans="1:3" x14ac:dyDescent="0.25">
      <c r="A32" s="2"/>
      <c r="B32" s="5"/>
      <c r="C32" s="5"/>
    </row>
    <row r="33" spans="1:3" x14ac:dyDescent="0.25">
      <c r="A33" s="2"/>
      <c r="B33" s="5"/>
      <c r="C33" s="5"/>
    </row>
    <row r="34" spans="1:3" x14ac:dyDescent="0.25">
      <c r="A34" s="2"/>
      <c r="B34" s="5"/>
      <c r="C34" s="5"/>
    </row>
    <row r="35" spans="1:3" x14ac:dyDescent="0.25">
      <c r="A35" s="2"/>
      <c r="B35" s="5"/>
      <c r="C35" s="5"/>
    </row>
    <row r="36" spans="1:3" x14ac:dyDescent="0.25">
      <c r="A36" s="2"/>
      <c r="B36" s="5"/>
      <c r="C36" s="5"/>
    </row>
    <row r="37" spans="1:3" x14ac:dyDescent="0.25">
      <c r="A37" s="2"/>
      <c r="B37" s="5"/>
      <c r="C37" s="5"/>
    </row>
    <row r="38" spans="1:3" x14ac:dyDescent="0.25">
      <c r="A38" s="2"/>
      <c r="B38" s="5"/>
      <c r="C38" s="5"/>
    </row>
    <row r="39" spans="1:3" x14ac:dyDescent="0.25">
      <c r="A39" s="2"/>
      <c r="B39" s="5"/>
      <c r="C39" s="5"/>
    </row>
    <row r="40" spans="1:3" x14ac:dyDescent="0.25">
      <c r="A40" s="2"/>
      <c r="B40" s="5"/>
      <c r="C40" s="5"/>
    </row>
    <row r="41" spans="1:3" x14ac:dyDescent="0.25">
      <c r="A41" s="2"/>
      <c r="B41" s="5"/>
      <c r="C41" s="5"/>
    </row>
    <row r="42" spans="1:3" x14ac:dyDescent="0.25">
      <c r="A42" s="2"/>
      <c r="B42" s="5"/>
      <c r="C42" s="5"/>
    </row>
    <row r="43" spans="1:3" x14ac:dyDescent="0.25">
      <c r="A43" s="2"/>
      <c r="B43" s="5"/>
      <c r="C4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11E0-9862-4A20-975B-3AEEC9E65E09}">
  <dimension ref="A1:AB54"/>
  <sheetViews>
    <sheetView tabSelected="1" zoomScale="70" zoomScaleNormal="70" workbookViewId="0">
      <selection activeCell="H3" sqref="H3"/>
    </sheetView>
  </sheetViews>
  <sheetFormatPr defaultColWidth="10.7109375" defaultRowHeight="15" x14ac:dyDescent="0.25"/>
  <cols>
    <col min="1" max="1" width="8.42578125" bestFit="1" customWidth="1"/>
    <col min="2" max="2" width="7.7109375" bestFit="1" customWidth="1"/>
    <col min="3" max="3" width="16" bestFit="1" customWidth="1"/>
    <col min="4" max="4" width="16.7109375" bestFit="1" customWidth="1"/>
    <col min="5" max="5" width="14.42578125" bestFit="1" customWidth="1"/>
    <col min="6" max="6" width="16.28515625" bestFit="1" customWidth="1"/>
    <col min="7" max="7" width="14.140625" bestFit="1" customWidth="1"/>
    <col min="8" max="8" width="16" bestFit="1" customWidth="1"/>
    <col min="9" max="9" width="7.42578125" bestFit="1" customWidth="1"/>
    <col min="10" max="10" width="16.7109375" bestFit="1" customWidth="1"/>
    <col min="12" max="12" width="18.28515625" bestFit="1" customWidth="1"/>
    <col min="13" max="13" width="42.7109375" bestFit="1" customWidth="1"/>
    <col min="14" max="14" width="44" bestFit="1" customWidth="1"/>
    <col min="15" max="15" width="28.7109375" bestFit="1" customWidth="1"/>
    <col min="16" max="16" width="31.28515625" bestFit="1" customWidth="1"/>
    <col min="17" max="17" width="9.85546875" customWidth="1"/>
    <col min="18" max="18" width="12.140625" bestFit="1" customWidth="1"/>
    <col min="19" max="19" width="11.85546875" bestFit="1" customWidth="1"/>
    <col min="20" max="20" width="24.5703125" bestFit="1" customWidth="1"/>
    <col min="22" max="22" width="13.85546875" bestFit="1" customWidth="1"/>
    <col min="23" max="28" width="10.5703125" bestFit="1" customWidth="1"/>
  </cols>
  <sheetData>
    <row r="1" spans="1:2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8</v>
      </c>
      <c r="K1" s="4"/>
      <c r="L1" s="1" t="s">
        <v>9</v>
      </c>
      <c r="M1" s="1" t="s">
        <v>14</v>
      </c>
      <c r="N1" s="1" t="s">
        <v>18</v>
      </c>
      <c r="O1" s="1" t="s">
        <v>15</v>
      </c>
      <c r="P1" s="1" t="s">
        <v>16</v>
      </c>
      <c r="Q1" s="3"/>
      <c r="R1" s="1" t="s">
        <v>10</v>
      </c>
      <c r="S1" s="1" t="s">
        <v>11</v>
      </c>
      <c r="T1" s="1" t="s">
        <v>17</v>
      </c>
      <c r="V1" s="1" t="s">
        <v>13</v>
      </c>
      <c r="W1" s="1" t="s">
        <v>19</v>
      </c>
      <c r="X1" s="1" t="s">
        <v>20</v>
      </c>
      <c r="Y1" s="1" t="s">
        <v>25</v>
      </c>
      <c r="Z1" s="1" t="s">
        <v>21</v>
      </c>
      <c r="AA1" s="1" t="s">
        <v>22</v>
      </c>
      <c r="AB1" s="1" t="s">
        <v>24</v>
      </c>
    </row>
    <row r="2" spans="1:28" x14ac:dyDescent="0.25">
      <c r="A2" s="8" t="s">
        <v>12</v>
      </c>
      <c r="B2" s="8"/>
      <c r="C2" s="8"/>
      <c r="D2" s="9"/>
      <c r="E2" s="9"/>
      <c r="F2" s="9"/>
      <c r="G2" s="9"/>
      <c r="H2" s="9"/>
      <c r="I2" s="9"/>
      <c r="J2" s="9"/>
      <c r="L2" s="9"/>
      <c r="M2" s="5">
        <v>0</v>
      </c>
      <c r="N2" s="5"/>
      <c r="O2" s="7">
        <v>0</v>
      </c>
      <c r="P2" s="2">
        <f t="shared" ref="P2:P54" si="0">O2/86400</f>
        <v>0</v>
      </c>
      <c r="Q2" s="10"/>
      <c r="R2" s="2">
        <v>1</v>
      </c>
      <c r="S2" s="2">
        <v>0</v>
      </c>
      <c r="T2" s="2">
        <f t="shared" ref="T2:T34" si="1">(R2*V$2)+(S2)</f>
        <v>5</v>
      </c>
      <c r="U2" s="2"/>
      <c r="V2" s="2">
        <v>5</v>
      </c>
      <c r="W2" s="2">
        <v>20</v>
      </c>
      <c r="X2" s="2">
        <v>5</v>
      </c>
      <c r="Y2" s="2">
        <v>5</v>
      </c>
      <c r="Z2" s="2">
        <v>2.5</v>
      </c>
      <c r="AA2" s="2">
        <v>1E-4</v>
      </c>
      <c r="AB2" s="2">
        <v>0</v>
      </c>
    </row>
    <row r="3" spans="1:28" x14ac:dyDescent="0.25">
      <c r="A3">
        <v>0</v>
      </c>
      <c r="D3" s="5">
        <f>($W$2*(A3+1))^(LOG($X$2*(A3+1)))+$Y$2</f>
        <v>13.116727049819133</v>
      </c>
      <c r="E3" s="5">
        <v>1</v>
      </c>
      <c r="F3" s="5">
        <v>5</v>
      </c>
      <c r="G3" s="5">
        <v>1</v>
      </c>
      <c r="H3" s="5">
        <f t="shared" ref="H3:H4" si="2">($Z$2*(A3+1))+($AA$2*(A3+1))^3</f>
        <v>2.5000000000010001</v>
      </c>
      <c r="I3" s="5"/>
      <c r="J3" s="5"/>
      <c r="K3" s="5"/>
      <c r="L3" s="5">
        <f>SUM(D3)</f>
        <v>13.116727049819133</v>
      </c>
      <c r="M3" s="5">
        <v>0</v>
      </c>
      <c r="N3" s="5"/>
      <c r="O3" s="6">
        <f>SUM(M$2:M2)</f>
        <v>0</v>
      </c>
      <c r="P3" s="6">
        <f t="shared" si="0"/>
        <v>0</v>
      </c>
      <c r="Q3" s="5"/>
      <c r="R3" s="5">
        <f t="shared" ref="R3:R34" si="3">R2*E3+F3</f>
        <v>6</v>
      </c>
      <c r="S3" s="5">
        <f t="shared" ref="S3:S34" si="4">S2+H3</f>
        <v>2.5000000000010001</v>
      </c>
      <c r="T3" s="6">
        <f t="shared" si="1"/>
        <v>32.500000000001002</v>
      </c>
    </row>
    <row r="4" spans="1:28" x14ac:dyDescent="0.25">
      <c r="A4">
        <v>1</v>
      </c>
      <c r="D4" s="5">
        <f t="shared" ref="D4:D34" si="5">($W$2*(A4+1))^(LOG($X$2*(A4+1)))+$Y$2</f>
        <v>45</v>
      </c>
      <c r="E4" s="5">
        <v>1</v>
      </c>
      <c r="F4" s="5">
        <v>5</v>
      </c>
      <c r="G4" s="5">
        <v>1</v>
      </c>
      <c r="H4" s="5">
        <f t="shared" si="2"/>
        <v>5.0000000000079998</v>
      </c>
      <c r="I4" s="5"/>
      <c r="J4" s="5"/>
      <c r="K4" s="5"/>
      <c r="L4" s="5">
        <f>SUM(D$3:D4)</f>
        <v>58.116727049819133</v>
      </c>
      <c r="M4" s="5">
        <v>0</v>
      </c>
      <c r="N4" s="5"/>
      <c r="O4" s="6">
        <f>SUM(M$2:M3)</f>
        <v>0</v>
      </c>
      <c r="P4" s="6">
        <f t="shared" si="0"/>
        <v>0</v>
      </c>
      <c r="Q4" s="5"/>
      <c r="R4" s="5">
        <f t="shared" si="3"/>
        <v>11</v>
      </c>
      <c r="S4" s="5">
        <f t="shared" si="4"/>
        <v>7.5000000000089999</v>
      </c>
      <c r="T4" s="6">
        <f t="shared" si="1"/>
        <v>62.500000000009003</v>
      </c>
    </row>
    <row r="5" spans="1:28" x14ac:dyDescent="0.25">
      <c r="A5">
        <v>2</v>
      </c>
      <c r="C5" t="s">
        <v>26</v>
      </c>
      <c r="D5" s="5">
        <f t="shared" si="5"/>
        <v>128.38664140459883</v>
      </c>
      <c r="E5" s="5">
        <v>1</v>
      </c>
      <c r="F5" s="5">
        <v>5</v>
      </c>
      <c r="G5" s="5">
        <v>1</v>
      </c>
      <c r="H5" s="5">
        <f>($Z$2*(A5+1))+($AA$2*(A5+1))^3</f>
        <v>7.5000000000269997</v>
      </c>
      <c r="I5" s="5">
        <v>1</v>
      </c>
      <c r="J5" s="5"/>
      <c r="K5" s="5"/>
      <c r="L5" s="5">
        <f>SUM(D$3:D5)</f>
        <v>186.50336845441797</v>
      </c>
      <c r="M5" s="5">
        <f>D6/S5</f>
        <v>20.280715049083529</v>
      </c>
      <c r="N5" s="5">
        <f>M5/86400</f>
        <v>2.3473049825328159E-4</v>
      </c>
      <c r="O5" s="6">
        <f>SUM(M$2:M4)</f>
        <v>0</v>
      </c>
      <c r="P5" s="6">
        <f t="shared" si="0"/>
        <v>0</v>
      </c>
      <c r="Q5" s="5"/>
      <c r="R5" s="5">
        <f t="shared" si="3"/>
        <v>16</v>
      </c>
      <c r="S5" s="5">
        <f t="shared" si="4"/>
        <v>15.000000000036</v>
      </c>
      <c r="T5" s="6">
        <f t="shared" si="1"/>
        <v>95.000000000035996</v>
      </c>
    </row>
    <row r="6" spans="1:28" x14ac:dyDescent="0.25">
      <c r="A6">
        <v>3</v>
      </c>
      <c r="D6" s="5">
        <f t="shared" si="5"/>
        <v>304.21072573698302</v>
      </c>
      <c r="E6" s="5">
        <v>1</v>
      </c>
      <c r="F6" s="5">
        <v>5</v>
      </c>
      <c r="G6" s="5">
        <v>1</v>
      </c>
      <c r="H6" s="5">
        <f t="shared" ref="H6:H34" si="6">($Z$2*(A6+1))+($AA$2*(A6+1))^3</f>
        <v>10.000000000064</v>
      </c>
      <c r="I6" s="5"/>
      <c r="J6" s="5"/>
      <c r="K6" s="5"/>
      <c r="L6" s="5">
        <f>SUM(D$3:D6)</f>
        <v>490.71409419140099</v>
      </c>
      <c r="M6" s="5">
        <f>D7/S6</f>
        <v>25.199999999899234</v>
      </c>
      <c r="N6" s="5">
        <f t="shared" ref="N6:N34" si="7">M6/86400</f>
        <v>2.9166666666550041E-4</v>
      </c>
      <c r="O6" s="6">
        <f>SUM(M$2:M5)</f>
        <v>20.280715049083529</v>
      </c>
      <c r="P6" s="6">
        <f t="shared" si="0"/>
        <v>2.3473049825328159E-4</v>
      </c>
      <c r="Q6" s="5"/>
      <c r="R6" s="5">
        <f t="shared" si="3"/>
        <v>21</v>
      </c>
      <c r="S6" s="5">
        <f t="shared" si="4"/>
        <v>25.000000000100002</v>
      </c>
      <c r="T6" s="6">
        <f t="shared" si="1"/>
        <v>130.00000000009999</v>
      </c>
    </row>
    <row r="7" spans="1:28" x14ac:dyDescent="0.25">
      <c r="A7">
        <v>4</v>
      </c>
      <c r="D7" s="5">
        <f t="shared" si="5"/>
        <v>630.00000000000091</v>
      </c>
      <c r="E7" s="5">
        <v>1</v>
      </c>
      <c r="F7" s="5">
        <v>5</v>
      </c>
      <c r="G7" s="5">
        <v>1</v>
      </c>
      <c r="H7" s="5">
        <f t="shared" si="6"/>
        <v>12.500000000125</v>
      </c>
      <c r="I7" s="5"/>
      <c r="J7" s="5"/>
      <c r="K7" s="5"/>
      <c r="L7" s="5">
        <f>SUM(D$3:D7)</f>
        <v>1120.714094191402</v>
      </c>
      <c r="M7" s="5">
        <f>D8/S7</f>
        <v>31.550827507545556</v>
      </c>
      <c r="N7" s="5">
        <f t="shared" si="7"/>
        <v>3.6517161467066616E-4</v>
      </c>
      <c r="O7" s="6">
        <f>SUM(M$2:M6)</f>
        <v>45.480715048982759</v>
      </c>
      <c r="P7" s="6">
        <f t="shared" si="0"/>
        <v>5.2639716491878193E-4</v>
      </c>
      <c r="Q7" s="5"/>
      <c r="R7" s="5">
        <f t="shared" si="3"/>
        <v>26</v>
      </c>
      <c r="S7" s="5">
        <f t="shared" si="4"/>
        <v>37.500000000225</v>
      </c>
      <c r="T7" s="6">
        <f t="shared" si="1"/>
        <v>167.50000000022499</v>
      </c>
    </row>
    <row r="8" spans="1:28" x14ac:dyDescent="0.25">
      <c r="A8">
        <v>5</v>
      </c>
      <c r="C8" t="s">
        <v>27</v>
      </c>
      <c r="D8" s="5">
        <f t="shared" si="5"/>
        <v>1183.1560315400573</v>
      </c>
      <c r="E8" s="5">
        <v>1</v>
      </c>
      <c r="F8" s="5">
        <f>S8*0.15</f>
        <v>7.8750000000661498</v>
      </c>
      <c r="G8" s="5">
        <v>1</v>
      </c>
      <c r="H8" s="5">
        <f t="shared" si="6"/>
        <v>15.000000000216</v>
      </c>
      <c r="I8" s="5"/>
      <c r="J8" s="5"/>
      <c r="K8" s="5"/>
      <c r="L8" s="5">
        <f>SUM(D$3:D8)</f>
        <v>2303.8701257314592</v>
      </c>
      <c r="M8" s="5">
        <f t="shared" ref="M8:M34" si="8">D9/S8</f>
        <v>39.324344506007776</v>
      </c>
      <c r="N8" s="5">
        <f t="shared" si="7"/>
        <v>4.5514287622694188E-4</v>
      </c>
      <c r="O8" s="6">
        <f>SUM(M$2:M7)</f>
        <v>77.031542556528308</v>
      </c>
      <c r="P8" s="6">
        <f t="shared" si="0"/>
        <v>8.9156877958944804E-4</v>
      </c>
      <c r="Q8" s="5"/>
      <c r="R8" s="5">
        <f t="shared" si="3"/>
        <v>33.875000000066152</v>
      </c>
      <c r="S8" s="5">
        <f t="shared" si="4"/>
        <v>52.500000000440998</v>
      </c>
      <c r="T8" s="6">
        <f t="shared" si="1"/>
        <v>221.87500000077176</v>
      </c>
    </row>
    <row r="9" spans="1:28" x14ac:dyDescent="0.25">
      <c r="A9">
        <v>6</v>
      </c>
      <c r="D9" s="5">
        <f t="shared" si="5"/>
        <v>2064.5280865827503</v>
      </c>
      <c r="E9" s="5">
        <v>1</v>
      </c>
      <c r="F9" s="5">
        <f t="shared" ref="F9:F34" si="9">S9*0.15</f>
        <v>10.5000000001176</v>
      </c>
      <c r="G9" s="5">
        <v>1</v>
      </c>
      <c r="H9" s="5">
        <f t="shared" si="6"/>
        <v>17.500000000343</v>
      </c>
      <c r="I9" s="5"/>
      <c r="J9" s="5"/>
      <c r="K9" s="5"/>
      <c r="L9" s="5">
        <f>SUM(D$3:D9)</f>
        <v>4368.3982123142096</v>
      </c>
      <c r="M9" s="5">
        <f t="shared" si="8"/>
        <v>48.60412268936507</v>
      </c>
      <c r="N9" s="5">
        <f t="shared" si="7"/>
        <v>5.6254771631209573E-4</v>
      </c>
      <c r="O9" s="6">
        <f>SUM(M$2:M8)</f>
        <v>116.35588706253608</v>
      </c>
      <c r="P9" s="6">
        <f t="shared" si="0"/>
        <v>1.3467116558163899E-3</v>
      </c>
      <c r="Q9" s="5"/>
      <c r="R9" s="5">
        <f t="shared" si="3"/>
        <v>44.375000000183753</v>
      </c>
      <c r="S9" s="5">
        <f t="shared" si="4"/>
        <v>70.000000000783999</v>
      </c>
      <c r="T9" s="6">
        <f t="shared" si="1"/>
        <v>291.87500000170274</v>
      </c>
    </row>
    <row r="10" spans="1:28" x14ac:dyDescent="0.25">
      <c r="A10">
        <v>7</v>
      </c>
      <c r="D10" s="5">
        <f t="shared" si="5"/>
        <v>3402.2885882936603</v>
      </c>
      <c r="E10" s="5">
        <v>1</v>
      </c>
      <c r="F10" s="5">
        <f t="shared" si="9"/>
        <v>13.500000000194399</v>
      </c>
      <c r="G10" s="5">
        <v>1</v>
      </c>
      <c r="H10" s="5">
        <f t="shared" si="6"/>
        <v>20.000000000511999</v>
      </c>
      <c r="I10" s="5"/>
      <c r="J10" s="5"/>
      <c r="K10" s="5"/>
      <c r="L10" s="5">
        <f>SUM(D$3:D10)</f>
        <v>7770.6868006078694</v>
      </c>
      <c r="M10" s="5">
        <f t="shared" si="8"/>
        <v>59.512449533836154</v>
      </c>
      <c r="N10" s="5">
        <f t="shared" si="7"/>
        <v>6.8880149923421479E-4</v>
      </c>
      <c r="O10" s="6">
        <f>SUM(M$2:M9)</f>
        <v>164.96000975190117</v>
      </c>
      <c r="P10" s="6">
        <f t="shared" si="0"/>
        <v>1.9092593721284858E-3</v>
      </c>
      <c r="Q10" s="5"/>
      <c r="R10" s="5">
        <f t="shared" si="3"/>
        <v>57.875000000378151</v>
      </c>
      <c r="S10" s="5">
        <f t="shared" si="4"/>
        <v>90.000000001296002</v>
      </c>
      <c r="T10" s="6">
        <f t="shared" si="1"/>
        <v>379.37500000318676</v>
      </c>
    </row>
    <row r="11" spans="1:28" x14ac:dyDescent="0.25">
      <c r="A11">
        <v>8</v>
      </c>
      <c r="D11" s="5">
        <f t="shared" si="5"/>
        <v>5356.1204581223819</v>
      </c>
      <c r="E11" s="5">
        <v>1</v>
      </c>
      <c r="F11" s="5">
        <f t="shared" si="9"/>
        <v>16.87500000030375</v>
      </c>
      <c r="G11" s="5">
        <v>1</v>
      </c>
      <c r="H11" s="5">
        <f t="shared" si="6"/>
        <v>22.500000000728999</v>
      </c>
      <c r="I11" s="5"/>
      <c r="J11" s="5"/>
      <c r="K11" s="5"/>
      <c r="L11" s="5">
        <f>SUM(D$3:D11)</f>
        <v>13126.807258730252</v>
      </c>
      <c r="M11" s="5">
        <f t="shared" si="8"/>
        <v>72.193129330426004</v>
      </c>
      <c r="N11" s="5">
        <f t="shared" si="7"/>
        <v>8.3556862650956023E-4</v>
      </c>
      <c r="O11" s="6">
        <f>SUM(M$2:M10)</f>
        <v>224.47245928573733</v>
      </c>
      <c r="P11" s="6">
        <f t="shared" si="0"/>
        <v>2.5980608713627004E-3</v>
      </c>
      <c r="Q11" s="5"/>
      <c r="R11" s="5">
        <f t="shared" si="3"/>
        <v>74.750000000681894</v>
      </c>
      <c r="S11" s="5">
        <f t="shared" si="4"/>
        <v>112.500000002025</v>
      </c>
      <c r="T11" s="6">
        <f t="shared" si="1"/>
        <v>486.25000000543446</v>
      </c>
    </row>
    <row r="12" spans="1:28" x14ac:dyDescent="0.25">
      <c r="A12">
        <v>9</v>
      </c>
      <c r="D12" s="5">
        <f t="shared" si="5"/>
        <v>8121.7270498191165</v>
      </c>
      <c r="E12" s="5">
        <v>1</v>
      </c>
      <c r="F12" s="5">
        <f t="shared" si="9"/>
        <v>20.625000000453749</v>
      </c>
      <c r="G12" s="5">
        <v>1</v>
      </c>
      <c r="H12" s="5">
        <f t="shared" si="6"/>
        <v>25.000000001</v>
      </c>
      <c r="I12" s="5"/>
      <c r="J12" s="5"/>
      <c r="K12" s="5"/>
      <c r="L12" s="5">
        <f>SUM(D$3:D12)</f>
        <v>21248.53430854937</v>
      </c>
      <c r="M12" s="5">
        <f t="shared" si="8"/>
        <v>86.804913354399915</v>
      </c>
      <c r="N12" s="5">
        <f t="shared" si="7"/>
        <v>1.0046864971574065E-3</v>
      </c>
      <c r="O12" s="6">
        <f>SUM(M$2:M11)</f>
        <v>296.66558861616335</v>
      </c>
      <c r="P12" s="6">
        <f t="shared" si="0"/>
        <v>3.4336294978722609E-3</v>
      </c>
      <c r="Q12" s="5"/>
      <c r="R12" s="5">
        <f t="shared" si="3"/>
        <v>95.375000001135646</v>
      </c>
      <c r="S12" s="5">
        <f t="shared" si="4"/>
        <v>137.50000000302501</v>
      </c>
      <c r="T12" s="6">
        <f t="shared" si="1"/>
        <v>614.37500000870318</v>
      </c>
    </row>
    <row r="13" spans="1:28" x14ac:dyDescent="0.25">
      <c r="A13">
        <v>10</v>
      </c>
      <c r="D13" s="5">
        <f t="shared" si="5"/>
        <v>11935.675586492574</v>
      </c>
      <c r="E13" s="5">
        <v>1</v>
      </c>
      <c r="F13" s="5">
        <f t="shared" si="9"/>
        <v>24.750000000653397</v>
      </c>
      <c r="G13" s="5">
        <v>1</v>
      </c>
      <c r="H13" s="5">
        <f t="shared" si="6"/>
        <v>27.500000001330999</v>
      </c>
      <c r="I13" s="5"/>
      <c r="J13" s="5"/>
      <c r="K13" s="5"/>
      <c r="L13" s="5">
        <f>SUM(D$3:D13)</f>
        <v>33184.209895041946</v>
      </c>
      <c r="M13" s="5">
        <f t="shared" si="8"/>
        <v>103.51869799923847</v>
      </c>
      <c r="N13" s="5">
        <f t="shared" si="7"/>
        <v>1.1981330786948897E-3</v>
      </c>
      <c r="O13" s="6">
        <f>SUM(M$2:M12)</f>
        <v>383.47050197056325</v>
      </c>
      <c r="P13" s="6">
        <f t="shared" si="0"/>
        <v>4.4383159950296671E-3</v>
      </c>
      <c r="Q13" s="5"/>
      <c r="R13" s="5">
        <f t="shared" si="3"/>
        <v>120.12500000178905</v>
      </c>
      <c r="S13" s="5">
        <f t="shared" si="4"/>
        <v>165.000000004356</v>
      </c>
      <c r="T13" s="6">
        <f t="shared" si="1"/>
        <v>765.62500001330125</v>
      </c>
    </row>
    <row r="14" spans="1:28" x14ac:dyDescent="0.25">
      <c r="A14">
        <v>11</v>
      </c>
      <c r="D14" s="5">
        <f t="shared" si="5"/>
        <v>17080.585170325274</v>
      </c>
      <c r="E14" s="5">
        <v>1</v>
      </c>
      <c r="F14" s="5">
        <f t="shared" si="9"/>
        <v>29.2500000009126</v>
      </c>
      <c r="G14" s="5">
        <v>1</v>
      </c>
      <c r="H14" s="5">
        <f t="shared" si="6"/>
        <v>30.000000001728001</v>
      </c>
      <c r="I14" s="5"/>
      <c r="J14" s="5"/>
      <c r="K14" s="5"/>
      <c r="L14" s="5">
        <f>SUM(D$3:D14)</f>
        <v>50264.795065367216</v>
      </c>
      <c r="M14" s="5">
        <f t="shared" si="8"/>
        <v>122.51625939494866</v>
      </c>
      <c r="N14" s="5">
        <f t="shared" si="7"/>
        <v>1.4180122615156095E-3</v>
      </c>
      <c r="O14" s="6">
        <f>SUM(M$2:M13)</f>
        <v>486.98919996980169</v>
      </c>
      <c r="P14" s="6">
        <f t="shared" si="0"/>
        <v>5.6364490737245568E-3</v>
      </c>
      <c r="Q14" s="5"/>
      <c r="R14" s="6">
        <f t="shared" si="3"/>
        <v>149.37500000270165</v>
      </c>
      <c r="S14" s="5">
        <f t="shared" si="4"/>
        <v>195.00000000608401</v>
      </c>
      <c r="T14" s="6">
        <f t="shared" si="1"/>
        <v>941.87500001959233</v>
      </c>
    </row>
    <row r="15" spans="1:28" x14ac:dyDescent="0.25">
      <c r="A15">
        <v>12</v>
      </c>
      <c r="D15" s="5">
        <f t="shared" si="5"/>
        <v>23890.67058276038</v>
      </c>
      <c r="E15" s="5">
        <v>1</v>
      </c>
      <c r="F15" s="5">
        <f t="shared" si="9"/>
        <v>34.125000001242149</v>
      </c>
      <c r="G15" s="5">
        <v>1</v>
      </c>
      <c r="H15" s="5">
        <f t="shared" si="6"/>
        <v>32.500000002196998</v>
      </c>
      <c r="I15" s="5"/>
      <c r="J15" s="5"/>
      <c r="K15" s="5"/>
      <c r="L15" s="5">
        <f>SUM(D$3:D15)</f>
        <v>74155.465648127603</v>
      </c>
      <c r="M15" s="5">
        <f t="shared" si="8"/>
        <v>143.98968455993906</v>
      </c>
      <c r="N15" s="5">
        <f t="shared" si="7"/>
        <v>1.6665472749992948E-3</v>
      </c>
      <c r="O15" s="6">
        <f>SUM(M$2:M14)</f>
        <v>609.50545936475032</v>
      </c>
      <c r="P15" s="6">
        <f t="shared" si="0"/>
        <v>7.0544613352401661E-3</v>
      </c>
      <c r="Q15" s="5"/>
      <c r="R15" s="5">
        <f t="shared" si="3"/>
        <v>183.5000000039438</v>
      </c>
      <c r="S15" s="5">
        <f t="shared" si="4"/>
        <v>227.50000000828101</v>
      </c>
      <c r="T15" s="6">
        <f t="shared" si="1"/>
        <v>1145.0000000279999</v>
      </c>
    </row>
    <row r="16" spans="1:28" x14ac:dyDescent="0.25">
      <c r="A16">
        <v>13</v>
      </c>
      <c r="D16" s="5">
        <f t="shared" si="5"/>
        <v>32757.653238578514</v>
      </c>
      <c r="E16" s="5">
        <v>1</v>
      </c>
      <c r="F16" s="5">
        <f t="shared" si="9"/>
        <v>39.375000001653753</v>
      </c>
      <c r="G16" s="5">
        <v>1</v>
      </c>
      <c r="H16" s="5">
        <f t="shared" si="6"/>
        <v>35.000000002744002</v>
      </c>
      <c r="I16" s="5"/>
      <c r="J16" s="5"/>
      <c r="K16" s="5"/>
      <c r="L16" s="5">
        <f>SUM(D$3:D16)</f>
        <v>106913.11888670611</v>
      </c>
      <c r="M16" s="5">
        <f t="shared" si="8"/>
        <v>168.14114590923015</v>
      </c>
      <c r="N16" s="5">
        <f t="shared" si="7"/>
        <v>1.9460780776531267E-3</v>
      </c>
      <c r="O16" s="6">
        <f>SUM(M$2:M15)</f>
        <v>753.49514392468939</v>
      </c>
      <c r="P16" s="6">
        <f t="shared" si="0"/>
        <v>8.7210086102394602E-3</v>
      </c>
      <c r="Q16" s="5"/>
      <c r="R16" s="5">
        <f t="shared" si="3"/>
        <v>222.87500000559754</v>
      </c>
      <c r="S16" s="5">
        <f t="shared" si="4"/>
        <v>262.50000001102501</v>
      </c>
      <c r="T16" s="6">
        <f t="shared" si="1"/>
        <v>1376.8750000390128</v>
      </c>
    </row>
    <row r="17" spans="1:20" x14ac:dyDescent="0.25">
      <c r="A17">
        <v>14</v>
      </c>
      <c r="D17" s="5">
        <f t="shared" si="5"/>
        <v>44137.050803026672</v>
      </c>
      <c r="E17" s="5">
        <v>1</v>
      </c>
      <c r="F17" s="5">
        <f t="shared" si="9"/>
        <v>45.00000000216</v>
      </c>
      <c r="G17" s="5">
        <v>1</v>
      </c>
      <c r="H17" s="5">
        <f t="shared" si="6"/>
        <v>37.500000003375</v>
      </c>
      <c r="I17" s="5"/>
      <c r="J17" s="5"/>
      <c r="K17" s="5"/>
      <c r="L17" s="5">
        <f>SUM(D$3:D17)</f>
        <v>151050.16968973278</v>
      </c>
      <c r="M17" s="5">
        <f t="shared" si="8"/>
        <v>195.18285708365863</v>
      </c>
      <c r="N17" s="5">
        <f t="shared" si="7"/>
        <v>2.2590608458756788E-3</v>
      </c>
      <c r="O17" s="6">
        <f>SUM(M$2:M16)</f>
        <v>921.63628983391959</v>
      </c>
      <c r="P17" s="6">
        <f t="shared" si="0"/>
        <v>1.0667086687892588E-2</v>
      </c>
      <c r="Q17" s="5"/>
      <c r="R17" s="5">
        <f t="shared" si="3"/>
        <v>267.87500000775754</v>
      </c>
      <c r="S17" s="5">
        <f t="shared" si="4"/>
        <v>300.00000001440003</v>
      </c>
      <c r="T17" s="6">
        <f t="shared" si="1"/>
        <v>1639.3750000531877</v>
      </c>
    </row>
    <row r="18" spans="1:20" x14ac:dyDescent="0.25">
      <c r="A18">
        <v>15</v>
      </c>
      <c r="D18" s="5">
        <f t="shared" si="5"/>
        <v>58554.857127908224</v>
      </c>
      <c r="E18" s="5">
        <v>1</v>
      </c>
      <c r="F18" s="5">
        <f t="shared" si="9"/>
        <v>51.000000002774406</v>
      </c>
      <c r="G18" s="5">
        <v>1</v>
      </c>
      <c r="H18" s="5">
        <f t="shared" si="6"/>
        <v>40.000000004096002</v>
      </c>
      <c r="I18" s="5"/>
      <c r="J18" s="5"/>
      <c r="K18" s="5"/>
      <c r="L18" s="5">
        <f>SUM(D$3:D18)</f>
        <v>209605.02681764099</v>
      </c>
      <c r="M18" s="5">
        <f t="shared" si="8"/>
        <v>225.33713031277387</v>
      </c>
      <c r="N18" s="5">
        <f t="shared" si="7"/>
        <v>2.6080686378793273E-3</v>
      </c>
      <c r="O18" s="6">
        <f>SUM(M$2:M17)</f>
        <v>1116.8191469175781</v>
      </c>
      <c r="P18" s="6">
        <f t="shared" si="0"/>
        <v>1.2926147533768265E-2</v>
      </c>
      <c r="Q18" s="5"/>
      <c r="R18" s="5">
        <f t="shared" si="3"/>
        <v>318.87500001053195</v>
      </c>
      <c r="S18" s="5">
        <f t="shared" si="4"/>
        <v>340.00000001849605</v>
      </c>
      <c r="T18" s="6">
        <f t="shared" si="1"/>
        <v>1934.3750000711557</v>
      </c>
    </row>
    <row r="19" spans="1:20" x14ac:dyDescent="0.25">
      <c r="A19">
        <v>16</v>
      </c>
      <c r="D19" s="5">
        <f t="shared" si="5"/>
        <v>76614.624310510961</v>
      </c>
      <c r="E19" s="5">
        <v>1</v>
      </c>
      <c r="F19" s="5">
        <f t="shared" si="9"/>
        <v>57.375000003511353</v>
      </c>
      <c r="G19" s="5">
        <v>1</v>
      </c>
      <c r="H19" s="5">
        <f t="shared" si="6"/>
        <v>42.500000004912998</v>
      </c>
      <c r="I19" s="5"/>
      <c r="J19" s="5"/>
      <c r="K19" s="5"/>
      <c r="L19" s="5">
        <f>SUM(D$3:D19)</f>
        <v>286219.65112815192</v>
      </c>
      <c r="M19" s="5">
        <f t="shared" si="8"/>
        <v>258.83649365322736</v>
      </c>
      <c r="N19" s="5">
        <f t="shared" si="7"/>
        <v>2.9957927506160573E-3</v>
      </c>
      <c r="O19" s="6">
        <f>SUM(M$2:M18)</f>
        <v>1342.1562772303519</v>
      </c>
      <c r="P19" s="6">
        <f t="shared" si="0"/>
        <v>1.553421617164759E-2</v>
      </c>
      <c r="Q19" s="5"/>
      <c r="R19" s="5">
        <f t="shared" si="3"/>
        <v>376.25000001404328</v>
      </c>
      <c r="S19" s="5">
        <f t="shared" si="4"/>
        <v>382.50000002340903</v>
      </c>
      <c r="T19" s="6">
        <f t="shared" si="1"/>
        <v>2263.7500000936252</v>
      </c>
    </row>
    <row r="20" spans="1:20" x14ac:dyDescent="0.25">
      <c r="A20">
        <v>17</v>
      </c>
      <c r="D20" s="5">
        <f t="shared" si="5"/>
        <v>99004.958828418588</v>
      </c>
      <c r="E20" s="5">
        <v>1</v>
      </c>
      <c r="F20" s="5">
        <f t="shared" si="9"/>
        <v>64.125000004386152</v>
      </c>
      <c r="G20" s="5">
        <v>1</v>
      </c>
      <c r="H20" s="5">
        <f t="shared" si="6"/>
        <v>45.000000005832</v>
      </c>
      <c r="I20" s="5"/>
      <c r="J20" s="5"/>
      <c r="K20" s="5"/>
      <c r="L20" s="5">
        <f>SUM(D$3:D20)</f>
        <v>385224.60995657049</v>
      </c>
      <c r="M20" s="5">
        <f t="shared" si="8"/>
        <v>295.92384525119871</v>
      </c>
      <c r="N20" s="5">
        <f t="shared" si="7"/>
        <v>3.4250445052222073E-3</v>
      </c>
      <c r="O20" s="6">
        <f>SUM(M$2:M19)</f>
        <v>1600.9927708835792</v>
      </c>
      <c r="P20" s="6">
        <f t="shared" si="0"/>
        <v>1.8530008922263648E-2</v>
      </c>
      <c r="Q20" s="5"/>
      <c r="R20" s="5">
        <f t="shared" si="3"/>
        <v>440.37500001842943</v>
      </c>
      <c r="S20" s="5">
        <f t="shared" si="4"/>
        <v>427.50000002924105</v>
      </c>
      <c r="T20" s="6">
        <f t="shared" si="1"/>
        <v>2629.3750001213884</v>
      </c>
    </row>
    <row r="21" spans="1:20" x14ac:dyDescent="0.25">
      <c r="A21">
        <v>18</v>
      </c>
      <c r="D21" s="5">
        <f t="shared" si="5"/>
        <v>126507.44385354056</v>
      </c>
      <c r="E21" s="5">
        <v>1</v>
      </c>
      <c r="F21" s="5">
        <f t="shared" si="9"/>
        <v>71.250000005415004</v>
      </c>
      <c r="G21" s="5">
        <v>1</v>
      </c>
      <c r="H21" s="5">
        <f t="shared" si="6"/>
        <v>47.500000006858997</v>
      </c>
      <c r="I21" s="5"/>
      <c r="J21" s="5"/>
      <c r="K21" s="5"/>
      <c r="L21" s="5">
        <f>SUM(D$3:D21)</f>
        <v>511732.05381011107</v>
      </c>
      <c r="M21" s="5">
        <f t="shared" si="8"/>
        <v>336.8526315533465</v>
      </c>
      <c r="N21" s="5">
        <f t="shared" si="7"/>
        <v>3.8987573096452141E-3</v>
      </c>
      <c r="O21" s="6">
        <f>SUM(M$2:M20)</f>
        <v>1896.916616134778</v>
      </c>
      <c r="P21" s="6">
        <f t="shared" si="0"/>
        <v>2.1955053427485858E-2</v>
      </c>
      <c r="Q21" s="5"/>
      <c r="R21" s="5">
        <f t="shared" si="3"/>
        <v>511.62500002384445</v>
      </c>
      <c r="S21" s="5">
        <f t="shared" si="4"/>
        <v>475.00000003610006</v>
      </c>
      <c r="T21" s="6">
        <f t="shared" si="1"/>
        <v>3033.1250001553221</v>
      </c>
    </row>
    <row r="22" spans="1:20" x14ac:dyDescent="0.25">
      <c r="A22">
        <v>19</v>
      </c>
      <c r="D22" s="5">
        <f t="shared" si="5"/>
        <v>160005</v>
      </c>
      <c r="E22" s="5">
        <v>1</v>
      </c>
      <c r="F22" s="5">
        <f t="shared" si="9"/>
        <v>78.750000006614997</v>
      </c>
      <c r="G22" s="5">
        <v>1</v>
      </c>
      <c r="H22" s="5">
        <f t="shared" si="6"/>
        <v>50.000000008000001</v>
      </c>
      <c r="I22" s="5"/>
      <c r="J22" s="5"/>
      <c r="K22" s="5"/>
      <c r="L22" s="5">
        <f>SUM(D$3:D22)</f>
        <v>671737.05381011101</v>
      </c>
      <c r="M22" s="5">
        <f t="shared" si="8"/>
        <v>381.88704170651391</v>
      </c>
      <c r="N22" s="5">
        <f t="shared" si="7"/>
        <v>4.419988908640207E-3</v>
      </c>
      <c r="O22" s="6">
        <f>SUM(M$2:M21)</f>
        <v>2233.7692476881243</v>
      </c>
      <c r="P22" s="6">
        <f t="shared" si="0"/>
        <v>2.5853810737131069E-2</v>
      </c>
      <c r="Q22" s="5"/>
      <c r="R22" s="5">
        <f t="shared" si="3"/>
        <v>590.37500003045943</v>
      </c>
      <c r="S22" s="5">
        <f t="shared" si="4"/>
        <v>525.00000004410003</v>
      </c>
      <c r="T22" s="6">
        <f t="shared" si="1"/>
        <v>3476.8750001963972</v>
      </c>
    </row>
    <row r="23" spans="1:20" x14ac:dyDescent="0.25">
      <c r="A23">
        <v>20</v>
      </c>
      <c r="D23" s="5">
        <f t="shared" si="5"/>
        <v>200490.69691276102</v>
      </c>
      <c r="E23" s="5">
        <v>1</v>
      </c>
      <c r="F23" s="5">
        <f t="shared" si="9"/>
        <v>86.625000008004164</v>
      </c>
      <c r="G23" s="5">
        <v>1</v>
      </c>
      <c r="H23" s="5">
        <f t="shared" si="6"/>
        <v>52.500000009261001</v>
      </c>
      <c r="I23" s="5"/>
      <c r="J23" s="5"/>
      <c r="K23" s="5"/>
      <c r="L23" s="5">
        <f>SUM(D$3:D23)</f>
        <v>872227.75072287209</v>
      </c>
      <c r="M23" s="5">
        <f t="shared" si="8"/>
        <v>431.30221339217638</v>
      </c>
      <c r="N23" s="5">
        <f t="shared" si="7"/>
        <v>4.9919237661131526E-3</v>
      </c>
      <c r="O23" s="6">
        <f>SUM(M$2:M22)</f>
        <v>2615.6562893946384</v>
      </c>
      <c r="P23" s="6">
        <f t="shared" si="0"/>
        <v>3.0273799645771277E-2</v>
      </c>
      <c r="Q23" s="5"/>
      <c r="R23" s="5">
        <f t="shared" si="3"/>
        <v>677.00000003846355</v>
      </c>
      <c r="S23" s="5">
        <f t="shared" si="4"/>
        <v>577.50000005336108</v>
      </c>
      <c r="T23" s="6">
        <f t="shared" si="1"/>
        <v>3962.5000002456786</v>
      </c>
    </row>
    <row r="24" spans="1:20" x14ac:dyDescent="0.25">
      <c r="A24">
        <v>21</v>
      </c>
      <c r="D24" s="5">
        <f t="shared" si="5"/>
        <v>249077.02825699662</v>
      </c>
      <c r="E24" s="5">
        <v>1</v>
      </c>
      <c r="F24" s="5">
        <f t="shared" si="9"/>
        <v>94.875000009601365</v>
      </c>
      <c r="G24" s="5">
        <v>1</v>
      </c>
      <c r="H24" s="5">
        <f t="shared" si="6"/>
        <v>55.000000010648002</v>
      </c>
      <c r="I24" s="5"/>
      <c r="J24" s="5"/>
      <c r="K24" s="5"/>
      <c r="L24" s="5">
        <f>SUM(D$3:D24)</f>
        <v>1121304.7789798686</v>
      </c>
      <c r="M24" s="5">
        <f t="shared" si="8"/>
        <v>485.38444710050248</v>
      </c>
      <c r="N24" s="5">
        <f t="shared" si="7"/>
        <v>5.617875545144705E-3</v>
      </c>
      <c r="O24" s="6">
        <f>SUM(M$2:M23)</f>
        <v>3046.9585027868147</v>
      </c>
      <c r="P24" s="6">
        <f t="shared" si="0"/>
        <v>3.5265723411884428E-2</v>
      </c>
      <c r="Q24" s="5"/>
      <c r="R24" s="5">
        <f t="shared" si="3"/>
        <v>771.87500004806498</v>
      </c>
      <c r="S24" s="5">
        <f t="shared" si="4"/>
        <v>632.5000000640091</v>
      </c>
      <c r="T24" s="6">
        <f t="shared" si="1"/>
        <v>4491.8750003043342</v>
      </c>
    </row>
    <row r="25" spans="1:20" x14ac:dyDescent="0.25">
      <c r="A25">
        <v>22</v>
      </c>
      <c r="D25" s="5">
        <f t="shared" si="5"/>
        <v>307005.66282213683</v>
      </c>
      <c r="E25" s="5">
        <v>1</v>
      </c>
      <c r="F25" s="5">
        <f t="shared" si="9"/>
        <v>103.50000001142641</v>
      </c>
      <c r="G25" s="5">
        <v>1</v>
      </c>
      <c r="H25" s="5">
        <f t="shared" si="6"/>
        <v>57.500000012167</v>
      </c>
      <c r="I25" s="5"/>
      <c r="J25" s="5"/>
      <c r="K25" s="5"/>
      <c r="L25" s="5">
        <f>SUM(D$3:D25)</f>
        <v>1428310.4418020055</v>
      </c>
      <c r="M25" s="5">
        <f t="shared" si="8"/>
        <v>544.43142690979914</v>
      </c>
      <c r="N25" s="5">
        <f t="shared" si="7"/>
        <v>6.3012896633078607E-3</v>
      </c>
      <c r="O25" s="6">
        <f>SUM(M$2:M24)</f>
        <v>3532.3429498873174</v>
      </c>
      <c r="P25" s="6">
        <f t="shared" si="0"/>
        <v>4.0883598957029137E-2</v>
      </c>
      <c r="Q25" s="5"/>
      <c r="R25" s="5">
        <f t="shared" si="3"/>
        <v>875.37500005949141</v>
      </c>
      <c r="S25" s="5">
        <f t="shared" si="4"/>
        <v>690.00000007617609</v>
      </c>
      <c r="T25" s="6">
        <f t="shared" si="1"/>
        <v>5066.8750003736332</v>
      </c>
    </row>
    <row r="26" spans="1:20" x14ac:dyDescent="0.25">
      <c r="A26">
        <v>23</v>
      </c>
      <c r="D26" s="5">
        <f t="shared" si="5"/>
        <v>375657.68460923404</v>
      </c>
      <c r="E26" s="5">
        <v>1</v>
      </c>
      <c r="F26" s="5">
        <f t="shared" si="9"/>
        <v>112.50000001350001</v>
      </c>
      <c r="G26" s="5">
        <v>1</v>
      </c>
      <c r="H26" s="5">
        <f t="shared" si="6"/>
        <v>60.000000013824</v>
      </c>
      <c r="I26" s="5"/>
      <c r="J26" s="5"/>
      <c r="K26" s="5"/>
      <c r="L26" s="5">
        <f>SUM(D$3:D26)</f>
        <v>1803968.1264112396</v>
      </c>
      <c r="M26" s="5">
        <f t="shared" si="8"/>
        <v>608.75244649470346</v>
      </c>
      <c r="N26" s="5">
        <f t="shared" si="7"/>
        <v>7.045745908503512E-3</v>
      </c>
      <c r="O26" s="6">
        <f>SUM(M$2:M25)</f>
        <v>4076.7743767971165</v>
      </c>
      <c r="P26" s="6">
        <f t="shared" si="0"/>
        <v>4.7184888620336998E-2</v>
      </c>
      <c r="Q26" s="5"/>
      <c r="R26" s="5">
        <f t="shared" si="3"/>
        <v>987.87500007299138</v>
      </c>
      <c r="S26" s="5">
        <f t="shared" si="4"/>
        <v>750.00000009000007</v>
      </c>
      <c r="T26" s="6">
        <f t="shared" si="1"/>
        <v>5689.3750004549565</v>
      </c>
    </row>
    <row r="27" spans="1:20" x14ac:dyDescent="0.25">
      <c r="A27">
        <v>24</v>
      </c>
      <c r="D27" s="5">
        <f t="shared" si="5"/>
        <v>456564.33492581535</v>
      </c>
      <c r="E27" s="5">
        <v>1</v>
      </c>
      <c r="F27" s="5">
        <f t="shared" si="9"/>
        <v>121.87500001584375</v>
      </c>
      <c r="G27" s="5">
        <v>1</v>
      </c>
      <c r="H27" s="5">
        <f t="shared" si="6"/>
        <v>62.500000015624998</v>
      </c>
      <c r="I27" s="5"/>
      <c r="J27" s="5"/>
      <c r="K27" s="5"/>
      <c r="L27" s="5">
        <f>SUM(D$3:D27)</f>
        <v>2260532.4613370551</v>
      </c>
      <c r="M27" s="5">
        <f t="shared" si="8"/>
        <v>678.66863950383072</v>
      </c>
      <c r="N27" s="5">
        <f t="shared" si="7"/>
        <v>7.8549611053684108E-3</v>
      </c>
      <c r="O27" s="6">
        <f>SUM(M$2:M26)</f>
        <v>4685.5268232918197</v>
      </c>
      <c r="P27" s="6">
        <f t="shared" si="0"/>
        <v>5.4230634528840506E-2</v>
      </c>
      <c r="Q27" s="5"/>
      <c r="R27" s="5">
        <f t="shared" si="3"/>
        <v>1109.7500000888351</v>
      </c>
      <c r="S27" s="5">
        <f t="shared" si="4"/>
        <v>812.50000010562508</v>
      </c>
      <c r="T27" s="6">
        <f t="shared" si="1"/>
        <v>6361.2500005498005</v>
      </c>
    </row>
    <row r="28" spans="1:20" x14ac:dyDescent="0.25">
      <c r="A28">
        <v>25</v>
      </c>
      <c r="D28" s="5">
        <f t="shared" si="5"/>
        <v>551418.26966854685</v>
      </c>
      <c r="E28" s="5">
        <v>1</v>
      </c>
      <c r="F28" s="5">
        <f t="shared" si="9"/>
        <v>131.62500001848016</v>
      </c>
      <c r="G28" s="5">
        <v>1</v>
      </c>
      <c r="H28" s="5">
        <f t="shared" si="6"/>
        <v>65.000000017575999</v>
      </c>
      <c r="I28" s="5"/>
      <c r="J28" s="5"/>
      <c r="K28" s="5"/>
      <c r="L28" s="5">
        <f>SUM(D$3:D28)</f>
        <v>2811950.7310056021</v>
      </c>
      <c r="M28" s="5">
        <f t="shared" si="8"/>
        <v>754.51321371860797</v>
      </c>
      <c r="N28" s="5">
        <f t="shared" si="7"/>
        <v>8.7327918254468517E-3</v>
      </c>
      <c r="O28" s="6">
        <f>SUM(M$2:M27)</f>
        <v>5364.1954627956502</v>
      </c>
      <c r="P28" s="6">
        <f t="shared" si="0"/>
        <v>6.2085595634208915E-2</v>
      </c>
      <c r="Q28" s="5"/>
      <c r="R28" s="5">
        <f t="shared" si="3"/>
        <v>1241.3750001073154</v>
      </c>
      <c r="S28" s="5">
        <f t="shared" si="4"/>
        <v>877.50000012320106</v>
      </c>
      <c r="T28" s="6">
        <f t="shared" si="1"/>
        <v>7084.3750006597775</v>
      </c>
    </row>
    <row r="29" spans="1:20" x14ac:dyDescent="0.25">
      <c r="A29">
        <v>26</v>
      </c>
      <c r="D29" s="5">
        <f t="shared" si="5"/>
        <v>662085.34513103531</v>
      </c>
      <c r="E29" s="5">
        <v>1</v>
      </c>
      <c r="F29" s="5">
        <f t="shared" si="9"/>
        <v>141.75000002143261</v>
      </c>
      <c r="G29" s="5">
        <v>1</v>
      </c>
      <c r="H29" s="5">
        <f t="shared" si="6"/>
        <v>67.500000019683</v>
      </c>
      <c r="I29" s="5"/>
      <c r="J29" s="5"/>
      <c r="K29" s="5"/>
      <c r="L29" s="5">
        <f>SUM(D$3:D29)</f>
        <v>3474036.0761366375</v>
      </c>
      <c r="M29" s="5">
        <f t="shared" si="8"/>
        <v>836.63168858438394</v>
      </c>
      <c r="N29" s="5">
        <f t="shared" si="7"/>
        <v>9.6832371363933332E-3</v>
      </c>
      <c r="O29" s="6">
        <f>SUM(M$2:M28)</f>
        <v>6118.7086765142585</v>
      </c>
      <c r="P29" s="6">
        <f t="shared" si="0"/>
        <v>7.0818387459655768E-2</v>
      </c>
      <c r="Q29" s="5"/>
      <c r="R29" s="5">
        <f t="shared" si="3"/>
        <v>1383.1250001287481</v>
      </c>
      <c r="S29" s="5">
        <f t="shared" si="4"/>
        <v>945.00000014288412</v>
      </c>
      <c r="T29" s="6">
        <f t="shared" si="1"/>
        <v>7860.6250007866247</v>
      </c>
    </row>
    <row r="30" spans="1:20" x14ac:dyDescent="0.25">
      <c r="A30">
        <v>27</v>
      </c>
      <c r="D30" s="5">
        <f t="shared" si="5"/>
        <v>790616.94583178416</v>
      </c>
      <c r="E30" s="5">
        <v>1</v>
      </c>
      <c r="F30" s="5">
        <f t="shared" si="9"/>
        <v>152.25000002472541</v>
      </c>
      <c r="G30" s="5">
        <v>1</v>
      </c>
      <c r="H30" s="5">
        <f t="shared" si="6"/>
        <v>70.000000021952005</v>
      </c>
      <c r="I30" s="5"/>
      <c r="J30" s="5"/>
      <c r="K30" s="5"/>
      <c r="L30" s="5">
        <f>SUM(D$3:D30)</f>
        <v>4264653.0219684215</v>
      </c>
      <c r="M30" s="5">
        <f t="shared" si="8"/>
        <v>925.38213582573167</v>
      </c>
      <c r="N30" s="5">
        <f t="shared" si="7"/>
        <v>1.0710441386871895E-2</v>
      </c>
      <c r="O30" s="6">
        <f>SUM(M$2:M29)</f>
        <v>6955.340365098642</v>
      </c>
      <c r="P30" s="6">
        <f t="shared" si="0"/>
        <v>8.0501624596049093E-2</v>
      </c>
      <c r="Q30" s="5"/>
      <c r="R30" s="5">
        <f t="shared" si="3"/>
        <v>1535.3750001534736</v>
      </c>
      <c r="S30" s="5">
        <f t="shared" si="4"/>
        <v>1015.0000001648361</v>
      </c>
      <c r="T30" s="6">
        <f t="shared" si="1"/>
        <v>8691.8750009322048</v>
      </c>
    </row>
    <row r="31" spans="1:20" x14ac:dyDescent="0.25">
      <c r="A31">
        <v>28</v>
      </c>
      <c r="D31" s="5">
        <f t="shared" si="5"/>
        <v>939262.86801565404</v>
      </c>
      <c r="E31" s="5">
        <v>1</v>
      </c>
      <c r="F31" s="5">
        <f t="shared" si="9"/>
        <v>163.12500002838377</v>
      </c>
      <c r="G31" s="5">
        <v>1</v>
      </c>
      <c r="H31" s="5">
        <f t="shared" si="6"/>
        <v>72.500000024388996</v>
      </c>
      <c r="I31" s="5"/>
      <c r="J31" s="5"/>
      <c r="K31" s="5"/>
      <c r="L31" s="5">
        <f>SUM(D$3:D31)</f>
        <v>5203915.8899840759</v>
      </c>
      <c r="M31" s="5">
        <f t="shared" si="8"/>
        <v>1021.135422940842</v>
      </c>
      <c r="N31" s="5">
        <f t="shared" si="7"/>
        <v>1.1818697024778264E-2</v>
      </c>
      <c r="O31" s="6">
        <f>SUM(M$2:M30)</f>
        <v>7880.7225009243739</v>
      </c>
      <c r="P31" s="6">
        <f t="shared" si="0"/>
        <v>9.121206598292099E-2</v>
      </c>
      <c r="Q31" s="5"/>
      <c r="R31" s="5">
        <f t="shared" si="3"/>
        <v>1698.5000001818573</v>
      </c>
      <c r="S31" s="5">
        <f t="shared" si="4"/>
        <v>1087.5000001892251</v>
      </c>
      <c r="T31" s="6">
        <f t="shared" si="1"/>
        <v>9580.0000010985132</v>
      </c>
    </row>
    <row r="32" spans="1:20" x14ac:dyDescent="0.25">
      <c r="A32">
        <v>29</v>
      </c>
      <c r="D32" s="5">
        <f t="shared" si="5"/>
        <v>1110484.7726413901</v>
      </c>
      <c r="E32" s="5">
        <v>1</v>
      </c>
      <c r="F32" s="5">
        <f t="shared" si="9"/>
        <v>174.37500003243375</v>
      </c>
      <c r="G32" s="5">
        <v>1</v>
      </c>
      <c r="H32" s="5">
        <f t="shared" si="6"/>
        <v>75.000000026999999</v>
      </c>
      <c r="I32" s="5"/>
      <c r="J32" s="5"/>
      <c r="K32" s="5"/>
      <c r="L32" s="5">
        <f>SUM(D$3:D32)</f>
        <v>6314400.6626254655</v>
      </c>
      <c r="M32" s="5">
        <f t="shared" si="8"/>
        <v>1124.275459427472</v>
      </c>
      <c r="N32" s="5">
        <f t="shared" si="7"/>
        <v>1.3012447447077222E-2</v>
      </c>
      <c r="O32" s="6">
        <f>SUM(M$2:M31)</f>
        <v>8901.8579238652164</v>
      </c>
      <c r="P32" s="6">
        <f t="shared" si="0"/>
        <v>0.10303076300769927</v>
      </c>
      <c r="Q32" s="5"/>
      <c r="R32" s="5">
        <f t="shared" si="3"/>
        <v>1872.875000214291</v>
      </c>
      <c r="S32" s="5">
        <f t="shared" si="4"/>
        <v>1162.5000002162251</v>
      </c>
      <c r="T32" s="6">
        <f t="shared" si="1"/>
        <v>10526.875001287681</v>
      </c>
    </row>
    <row r="33" spans="1:20" x14ac:dyDescent="0.25">
      <c r="A33">
        <v>30</v>
      </c>
      <c r="D33" s="5">
        <f t="shared" si="5"/>
        <v>1306970.2218275329</v>
      </c>
      <c r="E33" s="5">
        <v>1</v>
      </c>
      <c r="F33" s="5">
        <f t="shared" si="9"/>
        <v>186.00000003690241</v>
      </c>
      <c r="G33" s="5">
        <v>1</v>
      </c>
      <c r="H33" s="5">
        <f t="shared" si="6"/>
        <v>77.500000029790996</v>
      </c>
      <c r="I33" s="5"/>
      <c r="J33" s="5"/>
      <c r="K33" s="5"/>
      <c r="L33" s="5">
        <f>SUM(D$3:D33)</f>
        <v>7621370.8844529986</v>
      </c>
      <c r="M33" s="5">
        <f t="shared" si="8"/>
        <v>1235.1994456337095</v>
      </c>
      <c r="N33" s="5">
        <f t="shared" si="7"/>
        <v>1.4296289880019786E-2</v>
      </c>
      <c r="O33" s="6">
        <f>SUM(M$2:M32)</f>
        <v>10026.133383292688</v>
      </c>
      <c r="P33" s="6">
        <f t="shared" si="0"/>
        <v>0.11604321045477649</v>
      </c>
      <c r="Q33" s="5"/>
      <c r="R33" s="5">
        <f t="shared" si="3"/>
        <v>2058.8750002511933</v>
      </c>
      <c r="S33" s="5">
        <f t="shared" si="4"/>
        <v>1240.000000246016</v>
      </c>
      <c r="T33" s="6">
        <f t="shared" si="1"/>
        <v>11534.375001501983</v>
      </c>
    </row>
    <row r="34" spans="1:20" x14ac:dyDescent="0.25">
      <c r="A34">
        <v>31</v>
      </c>
      <c r="D34" s="5">
        <f t="shared" si="5"/>
        <v>1531647.3128896786</v>
      </c>
      <c r="E34" s="5">
        <v>1</v>
      </c>
      <c r="F34" s="5">
        <f t="shared" si="9"/>
        <v>198.0000000418176</v>
      </c>
      <c r="G34" s="5">
        <v>1</v>
      </c>
      <c r="H34" s="5">
        <f t="shared" si="6"/>
        <v>80.000000032768</v>
      </c>
      <c r="I34" s="5"/>
      <c r="J34" s="5"/>
      <c r="K34" s="5"/>
      <c r="L34" s="5">
        <f>SUM(D$3:D34)</f>
        <v>9153018.197342677</v>
      </c>
      <c r="M34" s="5">
        <f t="shared" si="8"/>
        <v>1354.3181241558409</v>
      </c>
      <c r="N34" s="5">
        <f t="shared" si="7"/>
        <v>1.5674978288840753E-2</v>
      </c>
      <c r="O34" s="6">
        <f>SUM(M$2:M33)</f>
        <v>11261.332828926397</v>
      </c>
      <c r="P34" s="6">
        <f t="shared" si="0"/>
        <v>0.13033950033479627</v>
      </c>
      <c r="Q34" s="5"/>
      <c r="R34" s="5">
        <f t="shared" si="3"/>
        <v>2256.875000293011</v>
      </c>
      <c r="S34" s="5">
        <f t="shared" si="4"/>
        <v>1320.000000278784</v>
      </c>
      <c r="T34" s="6">
        <f t="shared" si="1"/>
        <v>12604.375001743838</v>
      </c>
    </row>
    <row r="35" spans="1:20" x14ac:dyDescent="0.25">
      <c r="A35">
        <v>32</v>
      </c>
      <c r="D35" s="5">
        <f t="shared" ref="D35:D54" si="10">($W$2*(A35+1))^(LOG($X$2*(A35+1)))+$Y$2</f>
        <v>1787699.9242632722</v>
      </c>
      <c r="E35" s="5">
        <v>1</v>
      </c>
      <c r="F35" s="5">
        <f t="shared" ref="F35:F54" si="11">S35*0.15</f>
        <v>210.37500004720815</v>
      </c>
      <c r="G35" s="5">
        <v>1</v>
      </c>
      <c r="H35" s="5">
        <f t="shared" ref="H35:H54" si="12">($Z$2*(A35+1))+($AA$2*(A35+1))^3</f>
        <v>82.500000035937006</v>
      </c>
      <c r="I35" s="5"/>
      <c r="J35" s="5"/>
      <c r="K35" s="5"/>
      <c r="L35" s="5">
        <f>SUM(D$3:D35)</f>
        <v>10940718.121605949</v>
      </c>
      <c r="M35" s="5">
        <f t="shared" ref="M35:M54" si="13">D36/S35</f>
        <v>1482.0560337267298</v>
      </c>
      <c r="N35" s="5">
        <f t="shared" ref="N35:N54" si="14">M35/86400</f>
        <v>1.7153426316281594E-2</v>
      </c>
      <c r="O35" s="6">
        <f>SUM(M$2:M34)</f>
        <v>12615.650953082239</v>
      </c>
      <c r="P35" s="6">
        <f t="shared" si="0"/>
        <v>0.14601447862363703</v>
      </c>
      <c r="Q35" s="5"/>
      <c r="R35" s="6">
        <f t="shared" ref="R35:R54" si="15">R34*E35+F35</f>
        <v>2467.2500003402192</v>
      </c>
      <c r="S35" s="5">
        <f t="shared" ref="S35:S54" si="16">S34+H35</f>
        <v>1402.5000003147211</v>
      </c>
      <c r="T35" s="6">
        <f t="shared" ref="T35:T54" si="17">(R35*V$2)+(S35)</f>
        <v>13738.750002015819</v>
      </c>
    </row>
    <row r="36" spans="1:20" x14ac:dyDescent="0.25">
      <c r="A36">
        <v>33</v>
      </c>
      <c r="D36" s="5">
        <f t="shared" si="10"/>
        <v>2078583.5877681728</v>
      </c>
      <c r="E36" s="5">
        <v>1</v>
      </c>
      <c r="F36" s="5">
        <f t="shared" si="11"/>
        <v>223.12500005310378</v>
      </c>
      <c r="G36" s="5">
        <v>1</v>
      </c>
      <c r="H36" s="5">
        <f t="shared" si="12"/>
        <v>85.000000039303998</v>
      </c>
      <c r="I36" s="5"/>
      <c r="J36" s="5"/>
      <c r="K36" s="5"/>
      <c r="L36" s="5">
        <f>SUM(D$3:D36)</f>
        <v>13019301.709374122</v>
      </c>
      <c r="M36" s="5">
        <f t="shared" si="13"/>
        <v>1618.8517655535211</v>
      </c>
      <c r="N36" s="5">
        <f t="shared" si="14"/>
        <v>1.8736710249462048E-2</v>
      </c>
      <c r="O36" s="6">
        <f>SUM(M$2:M35)</f>
        <v>14097.706986808967</v>
      </c>
      <c r="P36" s="6">
        <f t="shared" si="0"/>
        <v>0.16316790493991862</v>
      </c>
      <c r="Q36" s="5"/>
      <c r="R36" s="5">
        <f t="shared" si="15"/>
        <v>2690.3750003933228</v>
      </c>
      <c r="S36" s="5">
        <f t="shared" si="16"/>
        <v>1487.5000003540251</v>
      </c>
      <c r="T36" s="6">
        <f t="shared" si="17"/>
        <v>14939.375002320639</v>
      </c>
    </row>
    <row r="37" spans="1:20" x14ac:dyDescent="0.25">
      <c r="A37">
        <v>34</v>
      </c>
      <c r="D37" s="5">
        <f t="shared" si="10"/>
        <v>2408042.0018339767</v>
      </c>
      <c r="E37" s="5">
        <v>1</v>
      </c>
      <c r="F37" s="5">
        <f t="shared" si="11"/>
        <v>236.25000005953501</v>
      </c>
      <c r="G37" s="5">
        <v>1</v>
      </c>
      <c r="H37" s="5">
        <f t="shared" si="12"/>
        <v>87.500000042875001</v>
      </c>
      <c r="I37" s="5"/>
      <c r="J37" s="5"/>
      <c r="K37" s="5"/>
      <c r="L37" s="5">
        <f>SUM(D$3:D37)</f>
        <v>15427343.711208099</v>
      </c>
      <c r="M37" s="5">
        <f t="shared" si="13"/>
        <v>1765.1582220749078</v>
      </c>
      <c r="N37" s="5">
        <f t="shared" si="14"/>
        <v>2.0430072014755878E-2</v>
      </c>
      <c r="O37" s="6">
        <f>SUM(M$2:M36)</f>
        <v>15716.558752362489</v>
      </c>
      <c r="P37" s="6">
        <f t="shared" si="0"/>
        <v>0.18190461518938067</v>
      </c>
      <c r="Q37" s="5"/>
      <c r="R37" s="5">
        <f t="shared" si="15"/>
        <v>2926.6250004528579</v>
      </c>
      <c r="S37" s="5">
        <f t="shared" si="16"/>
        <v>1575.0000003969001</v>
      </c>
      <c r="T37" s="6">
        <f t="shared" si="17"/>
        <v>16208.125002661189</v>
      </c>
    </row>
    <row r="38" spans="1:20" x14ac:dyDescent="0.25">
      <c r="A38">
        <v>35</v>
      </c>
      <c r="D38" s="5">
        <f t="shared" si="10"/>
        <v>2780124.2004685714</v>
      </c>
      <c r="E38" s="5">
        <v>1</v>
      </c>
      <c r="F38" s="5">
        <f t="shared" si="11"/>
        <v>249.7500000665334</v>
      </c>
      <c r="G38" s="5">
        <v>1</v>
      </c>
      <c r="H38" s="5">
        <f t="shared" si="12"/>
        <v>90.000000046655998</v>
      </c>
      <c r="I38" s="5"/>
      <c r="J38" s="5"/>
      <c r="K38" s="5"/>
      <c r="L38" s="5">
        <f>SUM(D$3:D38)</f>
        <v>18207467.911676671</v>
      </c>
      <c r="M38" s="5">
        <f t="shared" si="13"/>
        <v>1921.4428781166744</v>
      </c>
      <c r="N38" s="5">
        <f t="shared" si="14"/>
        <v>2.2238922200424473E-2</v>
      </c>
      <c r="O38" s="6">
        <f>SUM(M$2:M37)</f>
        <v>17481.716974437397</v>
      </c>
      <c r="P38" s="6">
        <f t="shared" si="0"/>
        <v>0.20233468720413653</v>
      </c>
      <c r="Q38" s="5"/>
      <c r="R38" s="5">
        <f t="shared" si="15"/>
        <v>3176.3750005193915</v>
      </c>
      <c r="S38" s="5">
        <f t="shared" si="16"/>
        <v>1665.000000443556</v>
      </c>
      <c r="T38" s="6">
        <f t="shared" si="17"/>
        <v>17546.875003040514</v>
      </c>
    </row>
    <row r="39" spans="1:20" x14ac:dyDescent="0.25">
      <c r="A39">
        <v>36</v>
      </c>
      <c r="D39" s="5">
        <f t="shared" si="10"/>
        <v>3199202.3929165304</v>
      </c>
      <c r="E39" s="5">
        <v>1</v>
      </c>
      <c r="F39" s="5">
        <f t="shared" si="11"/>
        <v>263.62500007413132</v>
      </c>
      <c r="G39" s="5">
        <v>1</v>
      </c>
      <c r="H39" s="5">
        <f t="shared" si="12"/>
        <v>92.500000050653</v>
      </c>
      <c r="I39" s="5"/>
      <c r="J39" s="5"/>
      <c r="K39" s="5"/>
      <c r="L39" s="5">
        <f>SUM(D$3:D39)</f>
        <v>21406670.304593202</v>
      </c>
      <c r="M39" s="5">
        <f t="shared" si="13"/>
        <v>2088.1880444307849</v>
      </c>
      <c r="N39" s="5">
        <f t="shared" si="14"/>
        <v>2.4168843106837787E-2</v>
      </c>
      <c r="O39" s="6">
        <f>SUM(M$2:M38)</f>
        <v>19403.159852554072</v>
      </c>
      <c r="P39" s="6">
        <f t="shared" si="0"/>
        <v>0.22457360940456103</v>
      </c>
      <c r="Q39" s="5"/>
      <c r="R39" s="5">
        <f t="shared" si="15"/>
        <v>3440.0000005935226</v>
      </c>
      <c r="S39" s="5">
        <f t="shared" si="16"/>
        <v>1757.500000494209</v>
      </c>
      <c r="T39" s="6">
        <f t="shared" si="17"/>
        <v>18957.500003461821</v>
      </c>
    </row>
    <row r="40" spans="1:20" x14ac:dyDescent="0.25">
      <c r="A40">
        <v>37</v>
      </c>
      <c r="D40" s="5">
        <f t="shared" si="10"/>
        <v>3669990.4891191055</v>
      </c>
      <c r="E40" s="5">
        <v>1</v>
      </c>
      <c r="F40" s="5">
        <f t="shared" si="11"/>
        <v>277.87500008236213</v>
      </c>
      <c r="G40" s="5">
        <v>1</v>
      </c>
      <c r="H40" s="5">
        <f t="shared" si="12"/>
        <v>95.000000054872004</v>
      </c>
      <c r="I40" s="5"/>
      <c r="J40" s="5"/>
      <c r="K40" s="5"/>
      <c r="L40" s="5">
        <f>SUM(D$3:D40)</f>
        <v>25076660.793712307</v>
      </c>
      <c r="M40" s="5">
        <f t="shared" si="13"/>
        <v>2265.8911336080014</v>
      </c>
      <c r="N40" s="5">
        <f t="shared" si="14"/>
        <v>2.6225591824166682E-2</v>
      </c>
      <c r="O40" s="6">
        <f>SUM(M$2:M39)</f>
        <v>21491.347896984858</v>
      </c>
      <c r="P40" s="6">
        <f t="shared" si="0"/>
        <v>0.24874245251139881</v>
      </c>
      <c r="Q40" s="5"/>
      <c r="R40" s="5">
        <f t="shared" si="15"/>
        <v>3717.8750006758846</v>
      </c>
      <c r="S40" s="5">
        <f t="shared" si="16"/>
        <v>1852.5000005490811</v>
      </c>
      <c r="T40" s="6">
        <f t="shared" si="17"/>
        <v>20441.875003928504</v>
      </c>
    </row>
    <row r="41" spans="1:20" x14ac:dyDescent="0.25">
      <c r="A41">
        <v>38</v>
      </c>
      <c r="D41" s="5">
        <f t="shared" si="10"/>
        <v>4197563.3262529802</v>
      </c>
      <c r="E41" s="5">
        <v>1</v>
      </c>
      <c r="F41" s="5">
        <f t="shared" si="11"/>
        <v>292.50000009126001</v>
      </c>
      <c r="G41" s="5">
        <v>1</v>
      </c>
      <c r="H41" s="5">
        <f t="shared" si="12"/>
        <v>97.500000059319007</v>
      </c>
      <c r="I41" s="5"/>
      <c r="J41" s="5"/>
      <c r="K41" s="5"/>
      <c r="L41" s="5">
        <f>SUM(D$3:D41)</f>
        <v>29274224.119965285</v>
      </c>
      <c r="M41" s="5">
        <f t="shared" si="13"/>
        <v>2455.0649283579855</v>
      </c>
      <c r="N41" s="5">
        <f t="shared" si="14"/>
        <v>2.8415103337476686E-2</v>
      </c>
      <c r="O41" s="6">
        <f>SUM(M$2:M40)</f>
        <v>23757.23903059286</v>
      </c>
      <c r="P41" s="6">
        <f t="shared" si="0"/>
        <v>0.27496804433556549</v>
      </c>
      <c r="Q41" s="5"/>
      <c r="R41" s="5">
        <f t="shared" si="15"/>
        <v>4010.3750007671447</v>
      </c>
      <c r="S41" s="5">
        <f t="shared" si="16"/>
        <v>1950.0000006084001</v>
      </c>
      <c r="T41" s="6">
        <f t="shared" si="17"/>
        <v>22001.875004444126</v>
      </c>
    </row>
    <row r="42" spans="1:20" x14ac:dyDescent="0.25">
      <c r="A42">
        <v>39</v>
      </c>
      <c r="D42" s="5">
        <f t="shared" si="10"/>
        <v>4787376.6117917337</v>
      </c>
      <c r="E42" s="5">
        <v>1</v>
      </c>
      <c r="F42" s="5">
        <f t="shared" si="11"/>
        <v>307.50000010086006</v>
      </c>
      <c r="G42" s="5">
        <v>1</v>
      </c>
      <c r="H42" s="5">
        <f t="shared" si="12"/>
        <v>100.00000006400001</v>
      </c>
      <c r="I42" s="5"/>
      <c r="J42" s="5"/>
      <c r="K42" s="5"/>
      <c r="L42" s="5">
        <f>SUM(D$3:D42)</f>
        <v>34061600.731757015</v>
      </c>
      <c r="M42" s="5">
        <f t="shared" si="13"/>
        <v>2656.2378521535311</v>
      </c>
      <c r="N42" s="5">
        <f t="shared" si="14"/>
        <v>3.0743493659184388E-2</v>
      </c>
      <c r="O42" s="6">
        <f>SUM(M$2:M41)</f>
        <v>26212.303958950844</v>
      </c>
      <c r="P42" s="6">
        <f t="shared" si="0"/>
        <v>0.3033831476730422</v>
      </c>
      <c r="Q42" s="5"/>
      <c r="R42" s="5">
        <f t="shared" si="15"/>
        <v>4317.8750008680045</v>
      </c>
      <c r="S42" s="5">
        <f t="shared" si="16"/>
        <v>2050.0000006724003</v>
      </c>
      <c r="T42" s="6">
        <f t="shared" si="17"/>
        <v>23639.375005012422</v>
      </c>
    </row>
    <row r="43" spans="1:20" x14ac:dyDescent="0.25">
      <c r="A43">
        <v>40</v>
      </c>
      <c r="D43" s="5">
        <f t="shared" si="10"/>
        <v>5445287.5987007944</v>
      </c>
      <c r="E43" s="5">
        <v>1</v>
      </c>
      <c r="F43" s="5">
        <f t="shared" si="11"/>
        <v>322.87500011119818</v>
      </c>
      <c r="G43" s="5">
        <v>1</v>
      </c>
      <c r="H43" s="5">
        <f t="shared" si="12"/>
        <v>102.500000068921</v>
      </c>
      <c r="I43" s="5"/>
      <c r="J43" s="5"/>
      <c r="K43" s="5"/>
      <c r="L43" s="5">
        <f>SUM(D$3:D43)</f>
        <v>39506888.330457807</v>
      </c>
      <c r="M43" s="5">
        <f t="shared" si="13"/>
        <v>2869.9542422380832</v>
      </c>
      <c r="N43" s="5">
        <f t="shared" si="14"/>
        <v>3.3217062988866702E-2</v>
      </c>
      <c r="O43" s="6">
        <f>SUM(M$2:M42)</f>
        <v>28868.541811104376</v>
      </c>
      <c r="P43" s="6">
        <f t="shared" si="0"/>
        <v>0.33412664133222658</v>
      </c>
      <c r="Q43" s="5"/>
      <c r="R43" s="5">
        <f t="shared" si="15"/>
        <v>4640.7500009792029</v>
      </c>
      <c r="S43" s="5">
        <f t="shared" si="16"/>
        <v>2152.5000007413214</v>
      </c>
      <c r="T43" s="6">
        <f t="shared" si="17"/>
        <v>25356.250005637336</v>
      </c>
    </row>
    <row r="44" spans="1:20" x14ac:dyDescent="0.25">
      <c r="A44">
        <v>41</v>
      </c>
      <c r="D44" s="5">
        <f t="shared" si="10"/>
        <v>6177576.5085450327</v>
      </c>
      <c r="E44" s="5">
        <v>1</v>
      </c>
      <c r="F44" s="5">
        <f t="shared" si="11"/>
        <v>338.62500012231141</v>
      </c>
      <c r="G44" s="5">
        <v>1</v>
      </c>
      <c r="H44" s="5">
        <f t="shared" si="12"/>
        <v>105.00000007408801</v>
      </c>
      <c r="I44" s="5"/>
      <c r="J44" s="5"/>
      <c r="K44" s="5"/>
      <c r="L44" s="5">
        <f>SUM(D$3:D44)</f>
        <v>45684464.83900284</v>
      </c>
      <c r="M44" s="5">
        <f t="shared" si="13"/>
        <v>3096.7746249971519</v>
      </c>
      <c r="N44" s="5">
        <f t="shared" si="14"/>
        <v>3.5842298900429996E-2</v>
      </c>
      <c r="O44" s="6">
        <f>SUM(M$2:M43)</f>
        <v>31738.49605334246</v>
      </c>
      <c r="P44" s="6">
        <f t="shared" si="0"/>
        <v>0.36734370432109331</v>
      </c>
      <c r="Q44" s="5"/>
      <c r="R44" s="5">
        <f t="shared" si="15"/>
        <v>4979.3750011015145</v>
      </c>
      <c r="S44" s="5">
        <f t="shared" si="16"/>
        <v>2257.5000008154093</v>
      </c>
      <c r="T44" s="6">
        <f t="shared" si="17"/>
        <v>27154.375006322982</v>
      </c>
    </row>
    <row r="45" spans="1:20" x14ac:dyDescent="0.25">
      <c r="A45">
        <v>42</v>
      </c>
      <c r="D45" s="5">
        <f t="shared" si="10"/>
        <v>6990968.7184562096</v>
      </c>
      <c r="E45" s="5">
        <v>1</v>
      </c>
      <c r="F45" s="5">
        <f t="shared" si="11"/>
        <v>354.75000013423744</v>
      </c>
      <c r="G45" s="5">
        <v>1</v>
      </c>
      <c r="H45" s="5">
        <f t="shared" si="12"/>
        <v>107.500000079507</v>
      </c>
      <c r="I45" s="5"/>
      <c r="J45" s="5"/>
      <c r="K45" s="5"/>
      <c r="L45" s="5">
        <f>SUM(D$3:D45)</f>
        <v>52675433.557459049</v>
      </c>
      <c r="M45" s="5">
        <f t="shared" si="13"/>
        <v>3337.2759936960342</v>
      </c>
      <c r="N45" s="5">
        <f t="shared" si="14"/>
        <v>3.8625879556667062E-2</v>
      </c>
      <c r="O45" s="6">
        <f>SUM(M$2:M44)</f>
        <v>34835.270678339613</v>
      </c>
      <c r="P45" s="6">
        <f t="shared" si="0"/>
        <v>0.40318600322152331</v>
      </c>
      <c r="Q45" s="5"/>
      <c r="R45" s="5">
        <f t="shared" si="15"/>
        <v>5334.1250012357523</v>
      </c>
      <c r="S45" s="5">
        <f t="shared" si="16"/>
        <v>2365.0000008949164</v>
      </c>
      <c r="T45" s="6">
        <f t="shared" si="17"/>
        <v>29035.625007073679</v>
      </c>
    </row>
    <row r="46" spans="1:20" x14ac:dyDescent="0.25">
      <c r="A46">
        <v>43</v>
      </c>
      <c r="D46" s="5">
        <f t="shared" si="10"/>
        <v>7892657.7280777041</v>
      </c>
      <c r="E46" s="5">
        <v>1</v>
      </c>
      <c r="F46" s="5">
        <f t="shared" si="11"/>
        <v>371.2500001470151</v>
      </c>
      <c r="G46" s="5">
        <v>1</v>
      </c>
      <c r="H46" s="5">
        <f t="shared" si="12"/>
        <v>110.000000085184</v>
      </c>
      <c r="I46" s="5"/>
      <c r="J46" s="5"/>
      <c r="K46" s="5"/>
      <c r="L46" s="5">
        <f>SUM(D$3:D46)</f>
        <v>60568091.285536751</v>
      </c>
      <c r="M46" s="5">
        <f t="shared" si="13"/>
        <v>3592.0520885871015</v>
      </c>
      <c r="N46" s="5">
        <f t="shared" si="14"/>
        <v>4.1574676951239599E-2</v>
      </c>
      <c r="O46" s="6">
        <f>SUM(M$2:M45)</f>
        <v>38172.546672035649</v>
      </c>
      <c r="P46" s="6">
        <f t="shared" si="0"/>
        <v>0.44181188277819039</v>
      </c>
      <c r="Q46" s="5"/>
      <c r="R46" s="5">
        <f t="shared" si="15"/>
        <v>5705.3750013827676</v>
      </c>
      <c r="S46" s="5">
        <f t="shared" si="16"/>
        <v>2475.0000009801006</v>
      </c>
      <c r="T46" s="6">
        <f t="shared" si="17"/>
        <v>31001.875007893937</v>
      </c>
    </row>
    <row r="47" spans="1:20" x14ac:dyDescent="0.25">
      <c r="A47">
        <v>44</v>
      </c>
      <c r="D47" s="5">
        <f t="shared" si="10"/>
        <v>8890328.9227736481</v>
      </c>
      <c r="E47" s="5">
        <v>1</v>
      </c>
      <c r="F47" s="5">
        <f t="shared" si="11"/>
        <v>388.12500016068384</v>
      </c>
      <c r="G47" s="5">
        <v>1</v>
      </c>
      <c r="H47" s="5">
        <f t="shared" si="12"/>
        <v>112.500000091125</v>
      </c>
      <c r="I47" s="5"/>
      <c r="J47" s="5"/>
      <c r="K47" s="5"/>
      <c r="L47" s="5">
        <f>SUM(D$3:D47)</f>
        <v>69458420.208310395</v>
      </c>
      <c r="M47" s="5">
        <f t="shared" si="13"/>
        <v>3861.7136793907616</v>
      </c>
      <c r="N47" s="5">
        <f t="shared" si="14"/>
        <v>4.4695760178133814E-2</v>
      </c>
      <c r="O47" s="6">
        <f>SUM(M$2:M46)</f>
        <v>41764.59876062275</v>
      </c>
      <c r="P47" s="6">
        <f t="shared" si="0"/>
        <v>0.48338655972942995</v>
      </c>
      <c r="Q47" s="5"/>
      <c r="R47" s="5">
        <f t="shared" si="15"/>
        <v>6093.5000015434516</v>
      </c>
      <c r="S47" s="5">
        <f t="shared" si="16"/>
        <v>2587.5000010712256</v>
      </c>
      <c r="T47" s="6">
        <f t="shared" si="17"/>
        <v>33055.000008788484</v>
      </c>
    </row>
    <row r="48" spans="1:20" x14ac:dyDescent="0.25">
      <c r="A48">
        <v>45</v>
      </c>
      <c r="D48" s="5">
        <f t="shared" si="10"/>
        <v>9992184.1495603621</v>
      </c>
      <c r="E48" s="5">
        <v>1</v>
      </c>
      <c r="F48" s="5">
        <f t="shared" si="11"/>
        <v>405.37500017528424</v>
      </c>
      <c r="G48" s="5">
        <v>1</v>
      </c>
      <c r="H48" s="5">
        <f t="shared" si="12"/>
        <v>115.000000097336</v>
      </c>
      <c r="I48" s="5"/>
      <c r="J48" s="5"/>
      <c r="K48" s="5"/>
      <c r="L48" s="5">
        <f>SUM(D$3:D48)</f>
        <v>79450604.357870758</v>
      </c>
      <c r="M48" s="5">
        <f t="shared" si="13"/>
        <v>4146.8888501553138</v>
      </c>
      <c r="N48" s="5">
        <f t="shared" si="14"/>
        <v>4.7996398728649463E-2</v>
      </c>
      <c r="O48" s="6">
        <f>SUM(M$2:M47)</f>
        <v>45626.312440013513</v>
      </c>
      <c r="P48" s="6">
        <f t="shared" si="0"/>
        <v>0.52808231990756382</v>
      </c>
      <c r="Q48" s="5"/>
      <c r="R48" s="5">
        <f t="shared" si="15"/>
        <v>6498.8750017187358</v>
      </c>
      <c r="S48" s="5">
        <f t="shared" si="16"/>
        <v>2702.5000011685615</v>
      </c>
      <c r="T48" s="6">
        <f t="shared" si="17"/>
        <v>35196.87500976224</v>
      </c>
    </row>
    <row r="49" spans="1:20" x14ac:dyDescent="0.25">
      <c r="A49">
        <v>46</v>
      </c>
      <c r="D49" s="5">
        <f t="shared" si="10"/>
        <v>11206967.12239063</v>
      </c>
      <c r="E49" s="5">
        <v>1</v>
      </c>
      <c r="F49" s="5">
        <f t="shared" si="11"/>
        <v>423.00000019085763</v>
      </c>
      <c r="G49" s="5">
        <v>1</v>
      </c>
      <c r="H49" s="5">
        <f t="shared" si="12"/>
        <v>117.500000103823</v>
      </c>
      <c r="I49" s="5"/>
      <c r="J49" s="5"/>
      <c r="K49" s="5"/>
      <c r="L49" s="5">
        <f>SUM(D$3:D49)</f>
        <v>90657571.480261385</v>
      </c>
      <c r="M49" s="5">
        <f t="shared" si="13"/>
        <v>4448.2232865010119</v>
      </c>
      <c r="N49" s="5">
        <f t="shared" si="14"/>
        <v>5.1484065815983936E-2</v>
      </c>
      <c r="O49" s="6">
        <f>SUM(M$2:M48)</f>
        <v>49773.201290168829</v>
      </c>
      <c r="P49" s="6">
        <f t="shared" si="0"/>
        <v>0.57607871863621329</v>
      </c>
      <c r="Q49" s="5"/>
      <c r="R49" s="5">
        <f t="shared" si="15"/>
        <v>6921.8750019095933</v>
      </c>
      <c r="S49" s="5">
        <f t="shared" si="16"/>
        <v>2820.0000012723845</v>
      </c>
      <c r="T49" s="6">
        <f t="shared" si="17"/>
        <v>37429.375010820346</v>
      </c>
    </row>
    <row r="50" spans="1:20" x14ac:dyDescent="0.25">
      <c r="A50">
        <v>47</v>
      </c>
      <c r="D50" s="5">
        <f t="shared" si="10"/>
        <v>12543989.673592703</v>
      </c>
      <c r="E50" s="5">
        <v>1</v>
      </c>
      <c r="F50" s="5">
        <f t="shared" si="11"/>
        <v>441.00000020744642</v>
      </c>
      <c r="G50" s="5">
        <v>1</v>
      </c>
      <c r="H50" s="5">
        <f t="shared" si="12"/>
        <v>120.000000110592</v>
      </c>
      <c r="I50" s="5"/>
      <c r="J50" s="5"/>
      <c r="K50" s="5"/>
      <c r="L50" s="5">
        <f>SUM(D$3:D50)</f>
        <v>103201561.15385409</v>
      </c>
      <c r="M50" s="5">
        <f t="shared" si="13"/>
        <v>4766.3805652544188</v>
      </c>
      <c r="N50" s="5">
        <f t="shared" si="14"/>
        <v>5.5166441727481696E-2</v>
      </c>
      <c r="O50" s="6">
        <f>SUM(M$2:M49)</f>
        <v>54221.424576669844</v>
      </c>
      <c r="P50" s="6">
        <f t="shared" si="0"/>
        <v>0.62756278445219726</v>
      </c>
      <c r="Q50" s="5"/>
      <c r="R50" s="5">
        <f t="shared" si="15"/>
        <v>7362.8750021170399</v>
      </c>
      <c r="S50" s="5">
        <f t="shared" si="16"/>
        <v>2940.0000013829763</v>
      </c>
      <c r="T50" s="6">
        <f t="shared" si="17"/>
        <v>39754.375011968179</v>
      </c>
    </row>
    <row r="51" spans="1:20" x14ac:dyDescent="0.25">
      <c r="A51">
        <v>48</v>
      </c>
      <c r="D51" s="5">
        <f t="shared" si="10"/>
        <v>14013158.868439782</v>
      </c>
      <c r="E51" s="5">
        <v>1</v>
      </c>
      <c r="F51" s="5">
        <f t="shared" si="11"/>
        <v>459.3750002250938</v>
      </c>
      <c r="G51" s="5">
        <v>1</v>
      </c>
      <c r="H51" s="5">
        <f t="shared" si="12"/>
        <v>122.50000011764899</v>
      </c>
      <c r="I51" s="5"/>
      <c r="J51" s="5"/>
      <c r="K51" s="5"/>
      <c r="L51" s="5">
        <f>SUM(D$3:D51)</f>
        <v>117214720.02229387</v>
      </c>
      <c r="M51" s="5">
        <f t="shared" si="13"/>
        <v>5102.0424464795842</v>
      </c>
      <c r="N51" s="5">
        <f t="shared" si="14"/>
        <v>5.9051417204624819E-2</v>
      </c>
      <c r="O51" s="6">
        <f>SUM(M$2:M50)</f>
        <v>58987.805141924262</v>
      </c>
      <c r="P51" s="6">
        <f t="shared" si="0"/>
        <v>0.68272922617967891</v>
      </c>
      <c r="Q51" s="5"/>
      <c r="R51" s="5">
        <f t="shared" si="15"/>
        <v>7822.2500023421335</v>
      </c>
      <c r="S51" s="5">
        <f t="shared" si="16"/>
        <v>3062.5000015006253</v>
      </c>
      <c r="T51" s="6">
        <f t="shared" si="17"/>
        <v>42173.750013211291</v>
      </c>
    </row>
    <row r="52" spans="1:20" x14ac:dyDescent="0.25">
      <c r="A52">
        <v>49</v>
      </c>
      <c r="D52" s="5">
        <f t="shared" si="10"/>
        <v>15625004.999999981</v>
      </c>
      <c r="E52" s="5">
        <v>1</v>
      </c>
      <c r="F52" s="5">
        <f t="shared" si="11"/>
        <v>478.12500024384377</v>
      </c>
      <c r="G52" s="5">
        <v>1</v>
      </c>
      <c r="H52" s="5">
        <f t="shared" si="12"/>
        <v>125.000000125</v>
      </c>
      <c r="I52" s="5"/>
      <c r="J52" s="5"/>
      <c r="K52" s="5"/>
      <c r="L52" s="5">
        <f>SUM(D$3:D52)</f>
        <v>132839725.02229385</v>
      </c>
      <c r="M52" s="5">
        <f t="shared" si="13"/>
        <v>5455.9091679126668</v>
      </c>
      <c r="N52" s="5">
        <f t="shared" si="14"/>
        <v>6.314709685084105E-2</v>
      </c>
      <c r="O52" s="6">
        <f>SUM(M$2:M51)</f>
        <v>64089.847588403849</v>
      </c>
      <c r="P52" s="6">
        <f t="shared" si="0"/>
        <v>0.74178064338430383</v>
      </c>
      <c r="Q52" s="5"/>
      <c r="R52" s="6">
        <f t="shared" si="15"/>
        <v>8300.3750025859772</v>
      </c>
      <c r="S52" s="5">
        <f t="shared" si="16"/>
        <v>3187.5000016256254</v>
      </c>
      <c r="T52" s="6">
        <f t="shared" si="17"/>
        <v>44689.37501455551</v>
      </c>
    </row>
    <row r="53" spans="1:20" x14ac:dyDescent="0.25">
      <c r="A53">
        <v>50</v>
      </c>
      <c r="D53" s="5">
        <f t="shared" si="10"/>
        <v>17390710.481590889</v>
      </c>
      <c r="E53" s="5">
        <v>1</v>
      </c>
      <c r="F53" s="5">
        <f t="shared" si="11"/>
        <v>497.25000026374147</v>
      </c>
      <c r="G53" s="5">
        <v>1</v>
      </c>
      <c r="H53" s="5">
        <f t="shared" si="12"/>
        <v>127.500000132651</v>
      </c>
      <c r="I53" s="5"/>
      <c r="J53" s="5"/>
      <c r="K53" s="5"/>
      <c r="L53" s="5">
        <f>SUM(D$3:D53)</f>
        <v>150230435.50388473</v>
      </c>
      <c r="M53" s="5">
        <f t="shared" si="13"/>
        <v>5828.6997418070841</v>
      </c>
      <c r="N53" s="5">
        <f t="shared" si="14"/>
        <v>6.7461802567211626E-2</v>
      </c>
      <c r="O53" s="6">
        <f>SUM(M$2:M52)</f>
        <v>69545.756756316521</v>
      </c>
      <c r="P53" s="6">
        <f t="shared" si="0"/>
        <v>0.80492774023514491</v>
      </c>
      <c r="Q53" s="5"/>
      <c r="R53" s="5">
        <f t="shared" si="15"/>
        <v>8797.6250028497179</v>
      </c>
      <c r="S53" s="5">
        <f t="shared" si="16"/>
        <v>3315.0000017582765</v>
      </c>
      <c r="T53" s="6">
        <f t="shared" si="17"/>
        <v>47303.125016006867</v>
      </c>
    </row>
    <row r="54" spans="1:20" x14ac:dyDescent="0.25">
      <c r="A54">
        <v>51</v>
      </c>
      <c r="D54" s="5">
        <f t="shared" si="10"/>
        <v>19322139.654338948</v>
      </c>
      <c r="E54" s="5">
        <v>1</v>
      </c>
      <c r="F54" s="5">
        <f t="shared" si="11"/>
        <v>516.75000028483259</v>
      </c>
      <c r="G54" s="5">
        <v>1</v>
      </c>
      <c r="H54" s="5">
        <f t="shared" si="12"/>
        <v>130.00000014060799</v>
      </c>
      <c r="I54" s="5"/>
      <c r="J54" s="5"/>
      <c r="K54" s="5"/>
      <c r="L54" s="5">
        <f>SUM(D$3:D54)</f>
        <v>169552575.15822369</v>
      </c>
      <c r="M54" s="5">
        <f t="shared" si="13"/>
        <v>0</v>
      </c>
      <c r="N54" s="5">
        <f t="shared" si="14"/>
        <v>0</v>
      </c>
      <c r="O54" s="6">
        <f>SUM(M$2:M53)</f>
        <v>75374.456498123604</v>
      </c>
      <c r="P54" s="6">
        <f t="shared" si="0"/>
        <v>0.87238954280235648</v>
      </c>
      <c r="Q54" s="5"/>
      <c r="R54" s="5">
        <f t="shared" si="15"/>
        <v>9314.3750031345498</v>
      </c>
      <c r="S54" s="5">
        <f t="shared" si="16"/>
        <v>3445.0000018988844</v>
      </c>
      <c r="T54" s="6">
        <f t="shared" si="17"/>
        <v>50016.875017571634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FF4F-8728-4218-AC98-17E59492B0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2355-F3FE-4503-80E7-5A753F41CE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FD5C-CDD9-4896-ABAF-04ED0FB695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Maths</vt:lpstr>
      <vt:lpstr>Upgrades</vt:lpstr>
      <vt:lpstr>Cask</vt:lpstr>
      <vt:lpstr>Vintage</vt:lpstr>
      <vt:lpstr>Gems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Hetherington</dc:creator>
  <cp:lastModifiedBy>Declan Hetherington</cp:lastModifiedBy>
  <dcterms:created xsi:type="dcterms:W3CDTF">2023-07-01T16:34:37Z</dcterms:created>
  <dcterms:modified xsi:type="dcterms:W3CDTF">2023-07-08T18:33:09Z</dcterms:modified>
</cp:coreProperties>
</file>