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My Drive\cours\SSH3201 - Économique de l’ingénieur\Diapositives\Arman Aksoy\"/>
    </mc:Choice>
  </mc:AlternateContent>
  <xr:revisionPtr revIDLastSave="0" documentId="13_ncr:1_{A84E14FF-CAC5-48F0-96E3-912BA094D0A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emple" sheetId="6" r:id="rId1"/>
    <sheet name="Exercice 1" sheetId="8" r:id="rId2"/>
    <sheet name="Exercice 2" sheetId="9" r:id="rId3"/>
    <sheet name="Exercice 1 Solution" sheetId="4" r:id="rId4"/>
    <sheet name="Exercice 2 solution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" i="7" l="1"/>
  <c r="B12" i="4"/>
  <c r="B11" i="4"/>
  <c r="B14" i="7"/>
  <c r="B11" i="7"/>
  <c r="B41" i="7" s="1"/>
  <c r="B12" i="7"/>
  <c r="A11" i="7"/>
  <c r="C11" i="7"/>
  <c r="D11" i="7"/>
  <c r="D12" i="7"/>
  <c r="N23" i="7"/>
  <c r="Y23" i="7"/>
  <c r="Z23" i="7" s="1"/>
  <c r="A14" i="7"/>
  <c r="D14" i="7"/>
  <c r="N24" i="7"/>
  <c r="Y24" i="7"/>
  <c r="A15" i="7"/>
  <c r="D15" i="7"/>
  <c r="Y25" i="7"/>
  <c r="Y26" i="7"/>
  <c r="Y27" i="7"/>
  <c r="N28" i="7"/>
  <c r="Y28" i="7"/>
  <c r="N29" i="7"/>
  <c r="Y29" i="7"/>
  <c r="N30" i="7"/>
  <c r="N31" i="7" s="1"/>
  <c r="N32" i="7" s="1"/>
  <c r="Y30" i="7"/>
  <c r="M31" i="7"/>
  <c r="P31" i="7" s="1"/>
  <c r="Y31" i="7"/>
  <c r="Y32" i="7"/>
  <c r="Y33" i="7"/>
  <c r="Y34" i="7"/>
  <c r="Y35" i="7"/>
  <c r="A26" i="7"/>
  <c r="B26" i="7"/>
  <c r="D26" i="7"/>
  <c r="N36" i="7"/>
  <c r="V36" i="7"/>
  <c r="Y36" i="7"/>
  <c r="A27" i="7"/>
  <c r="B27" i="7"/>
  <c r="D27" i="7"/>
  <c r="Y37" i="7"/>
  <c r="B28" i="7"/>
  <c r="F28" i="7" s="1"/>
  <c r="Y38" i="7"/>
  <c r="Y39" i="7"/>
  <c r="A30" i="7"/>
  <c r="B30" i="7"/>
  <c r="D30" i="7"/>
  <c r="Y40" i="7"/>
  <c r="Y41" i="7"/>
  <c r="Y42" i="7"/>
  <c r="Y43" i="7"/>
  <c r="D41" i="7"/>
  <c r="B42" i="7"/>
  <c r="D42" i="7"/>
  <c r="B43" i="7"/>
  <c r="D43" i="7"/>
  <c r="B56" i="7"/>
  <c r="D56" i="7"/>
  <c r="W36" i="7" l="1"/>
  <c r="F43" i="7"/>
  <c r="F14" i="7"/>
  <c r="F41" i="7"/>
  <c r="F56" i="7"/>
  <c r="F27" i="7"/>
  <c r="G27" i="7" s="1"/>
  <c r="F26" i="7"/>
  <c r="G26" i="7" s="1"/>
  <c r="F12" i="7"/>
  <c r="F42" i="7"/>
  <c r="F11" i="7"/>
  <c r="G11" i="7" s="1"/>
  <c r="A12" i="7" s="1"/>
  <c r="F30" i="7"/>
  <c r="G30" i="7" s="1"/>
  <c r="G14" i="7"/>
  <c r="N33" i="7"/>
  <c r="T30" i="7"/>
  <c r="N25" i="7"/>
  <c r="M32" i="7"/>
  <c r="R31" i="7"/>
  <c r="S31" i="7" s="1"/>
  <c r="B15" i="7"/>
  <c r="F15" i="7" s="1"/>
  <c r="G15" i="7" s="1"/>
  <c r="A28" i="7" l="1"/>
  <c r="G28" i="7" s="1"/>
  <c r="B36" i="7" s="1"/>
  <c r="A43" i="7" s="1"/>
  <c r="G43" i="7" s="1"/>
  <c r="G12" i="7"/>
  <c r="B21" i="7" s="1"/>
  <c r="A41" i="7" s="1"/>
  <c r="G41" i="7" s="1"/>
  <c r="A42" i="7" s="1"/>
  <c r="G42" i="7" s="1"/>
  <c r="O23" i="7"/>
  <c r="Q23" i="7" s="1"/>
  <c r="V30" i="7"/>
  <c r="W30" i="7" s="1"/>
  <c r="U30" i="7"/>
  <c r="N34" i="7"/>
  <c r="R32" i="7"/>
  <c r="S32" i="7" s="1"/>
  <c r="M33" i="7"/>
  <c r="T31" i="7"/>
  <c r="V31" i="7" s="1"/>
  <c r="W31" i="7" s="1"/>
  <c r="P32" i="7"/>
  <c r="N26" i="7"/>
  <c r="B51" i="7" l="1"/>
  <c r="A56" i="7" s="1"/>
  <c r="G56" i="7" s="1"/>
  <c r="B66" i="7" s="1"/>
  <c r="X21" i="7" s="1"/>
  <c r="X24" i="7" s="1"/>
  <c r="Z24" i="7" s="1"/>
  <c r="T23" i="7"/>
  <c r="U23" i="7" s="1"/>
  <c r="W23" i="7" s="1"/>
  <c r="O24" i="7"/>
  <c r="Q24" i="7" s="1"/>
  <c r="M25" i="7"/>
  <c r="N27" i="7"/>
  <c r="T32" i="7"/>
  <c r="V32" i="7" s="1"/>
  <c r="W32" i="7" s="1"/>
  <c r="P33" i="7"/>
  <c r="R33" i="7"/>
  <c r="S33" i="7" s="1"/>
  <c r="M34" i="7"/>
  <c r="D57" i="4"/>
  <c r="D56" i="4"/>
  <c r="P25" i="4"/>
  <c r="W24" i="4" s="1"/>
  <c r="X24" i="4" s="1"/>
  <c r="J41" i="4" s="1"/>
  <c r="V24" i="4"/>
  <c r="B44" i="4"/>
  <c r="D44" i="4"/>
  <c r="D43" i="4"/>
  <c r="D27" i="4"/>
  <c r="D26" i="4"/>
  <c r="B56" i="4"/>
  <c r="F56" i="4" s="1"/>
  <c r="B57" i="4"/>
  <c r="F57" i="4" s="1"/>
  <c r="A43" i="4"/>
  <c r="B27" i="4"/>
  <c r="D11" i="4"/>
  <c r="F12" i="4"/>
  <c r="P32" i="4"/>
  <c r="W31" i="4" s="1"/>
  <c r="B43" i="4"/>
  <c r="Q31" i="4"/>
  <c r="Q32" i="4" s="1"/>
  <c r="Q30" i="4"/>
  <c r="Q25" i="4"/>
  <c r="Q26" i="4" s="1"/>
  <c r="Q27" i="4" s="1"/>
  <c r="Q24" i="4"/>
  <c r="I41" i="4" s="1"/>
  <c r="S32" i="4" l="1"/>
  <c r="X31" i="4"/>
  <c r="Y31" i="4"/>
  <c r="K41" i="4" s="1"/>
  <c r="L41" i="4" s="1"/>
  <c r="U32" i="4"/>
  <c r="F44" i="4"/>
  <c r="R24" i="4"/>
  <c r="F27" i="4"/>
  <c r="Z24" i="4"/>
  <c r="X25" i="7"/>
  <c r="T33" i="7"/>
  <c r="V33" i="7" s="1"/>
  <c r="W33" i="7" s="1"/>
  <c r="P34" i="7"/>
  <c r="R34" i="7"/>
  <c r="S34" i="7" s="1"/>
  <c r="M35" i="7"/>
  <c r="T24" i="7"/>
  <c r="U24" i="7" s="1"/>
  <c r="W24" i="7" s="1"/>
  <c r="O25" i="7"/>
  <c r="Q25" i="7" s="1"/>
  <c r="M26" i="7"/>
  <c r="J42" i="4"/>
  <c r="J43" i="4" s="1"/>
  <c r="J44" i="4" s="1"/>
  <c r="Q33" i="4"/>
  <c r="Q28" i="4"/>
  <c r="F11" i="4"/>
  <c r="P33" i="4"/>
  <c r="B13" i="4"/>
  <c r="F13" i="4" s="1"/>
  <c r="Z31" i="4" l="1"/>
  <c r="W32" i="4"/>
  <c r="Y32" i="4" s="1"/>
  <c r="K42" i="4" s="1"/>
  <c r="K43" i="4" s="1"/>
  <c r="K44" i="4" s="1"/>
  <c r="U33" i="4"/>
  <c r="Z32" i="4"/>
  <c r="Z25" i="7"/>
  <c r="X26" i="7"/>
  <c r="T25" i="7"/>
  <c r="U25" i="7" s="1"/>
  <c r="W25" i="7" s="1"/>
  <c r="O26" i="7"/>
  <c r="Q26" i="7" s="1"/>
  <c r="M27" i="7"/>
  <c r="T34" i="7"/>
  <c r="V34" i="7" s="1"/>
  <c r="W34" i="7" s="1"/>
  <c r="R35" i="7"/>
  <c r="S35" i="7" s="1"/>
  <c r="M36" i="7"/>
  <c r="P35" i="7"/>
  <c r="P34" i="4"/>
  <c r="Q29" i="4"/>
  <c r="T24" i="4"/>
  <c r="Q34" i="4"/>
  <c r="S33" i="4"/>
  <c r="G9" i="6"/>
  <c r="D9" i="6"/>
  <c r="B9" i="6"/>
  <c r="G8" i="6"/>
  <c r="G10" i="6" s="1"/>
  <c r="D8" i="6"/>
  <c r="B8" i="6"/>
  <c r="D5" i="6"/>
  <c r="B5" i="6"/>
  <c r="D4" i="6"/>
  <c r="B4" i="6"/>
  <c r="A4" i="6"/>
  <c r="G4" i="6" s="1"/>
  <c r="A5" i="6" s="1"/>
  <c r="G5" i="6" s="1"/>
  <c r="B14" i="6" s="1"/>
  <c r="U34" i="4" l="1"/>
  <c r="W33" i="4"/>
  <c r="Y33" i="4" s="1"/>
  <c r="Z33" i="4" s="1"/>
  <c r="X27" i="7"/>
  <c r="Z26" i="7"/>
  <c r="T26" i="7"/>
  <c r="U26" i="7" s="1"/>
  <c r="W26" i="7" s="1"/>
  <c r="O27" i="7"/>
  <c r="Q27" i="7" s="1"/>
  <c r="M28" i="7"/>
  <c r="R36" i="7"/>
  <c r="S36" i="7" s="1"/>
  <c r="T35" i="7"/>
  <c r="V35" i="7" s="1"/>
  <c r="W35" i="7" s="1"/>
  <c r="P36" i="7"/>
  <c r="V25" i="4"/>
  <c r="Q35" i="4"/>
  <c r="S34" i="4"/>
  <c r="T25" i="4"/>
  <c r="R25" i="4"/>
  <c r="P26" i="4"/>
  <c r="W25" i="4" s="1"/>
  <c r="X25" i="4" s="1"/>
  <c r="Z25" i="4" s="1"/>
  <c r="P35" i="4"/>
  <c r="W34" i="4" l="1"/>
  <c r="Y34" i="4" s="1"/>
  <c r="Z34" i="4" s="1"/>
  <c r="U35" i="4"/>
  <c r="Z27" i="7"/>
  <c r="X28" i="7"/>
  <c r="T27" i="7"/>
  <c r="U27" i="7" s="1"/>
  <c r="W27" i="7" s="1"/>
  <c r="O28" i="7"/>
  <c r="Q28" i="7" s="1"/>
  <c r="M29" i="7"/>
  <c r="V26" i="4"/>
  <c r="P36" i="4"/>
  <c r="P27" i="4"/>
  <c r="W26" i="4" s="1"/>
  <c r="X26" i="4" s="1"/>
  <c r="Z26" i="4" s="1"/>
  <c r="T26" i="4"/>
  <c r="R26" i="4"/>
  <c r="S35" i="4"/>
  <c r="Q36" i="4"/>
  <c r="A13" i="4"/>
  <c r="A12" i="4"/>
  <c r="F43" i="4"/>
  <c r="G43" i="4" s="1"/>
  <c r="I43" i="4" s="1"/>
  <c r="L43" i="4" s="1"/>
  <c r="B26" i="4"/>
  <c r="C26" i="4"/>
  <c r="A26" i="4"/>
  <c r="G13" i="4"/>
  <c r="F26" i="4" l="1"/>
  <c r="G26" i="4" s="1"/>
  <c r="A27" i="4" s="1"/>
  <c r="U36" i="4"/>
  <c r="W35" i="4"/>
  <c r="Y35" i="4" s="1"/>
  <c r="Z35" i="4" s="1"/>
  <c r="X29" i="7"/>
  <c r="Z28" i="7"/>
  <c r="P29" i="7"/>
  <c r="T28" i="7"/>
  <c r="U28" i="7" s="1"/>
  <c r="W28" i="7" s="1"/>
  <c r="O29" i="7"/>
  <c r="Q29" i="7" s="1"/>
  <c r="Q21" i="7" s="1"/>
  <c r="M30" i="7"/>
  <c r="V27" i="4"/>
  <c r="P37" i="4"/>
  <c r="S36" i="4"/>
  <c r="Q37" i="4"/>
  <c r="T27" i="4"/>
  <c r="P28" i="4"/>
  <c r="W27" i="4" s="1"/>
  <c r="X27" i="4" s="1"/>
  <c r="Z27" i="4" s="1"/>
  <c r="R27" i="4"/>
  <c r="A11" i="4"/>
  <c r="G11" i="4" s="1"/>
  <c r="G27" i="4" l="1"/>
  <c r="A44" i="4" s="1"/>
  <c r="G44" i="4" s="1"/>
  <c r="I44" i="4" s="1"/>
  <c r="L44" i="4" s="1"/>
  <c r="U37" i="4"/>
  <c r="W36" i="4"/>
  <c r="Y36" i="4" s="1"/>
  <c r="Z36" i="4" s="1"/>
  <c r="Z29" i="7"/>
  <c r="X30" i="7"/>
  <c r="R30" i="7"/>
  <c r="S30" i="7" s="1"/>
  <c r="S21" i="7" s="1"/>
  <c r="T29" i="7"/>
  <c r="U29" i="7" s="1"/>
  <c r="W29" i="7" s="1"/>
  <c r="W21" i="7" s="1"/>
  <c r="P30" i="7"/>
  <c r="B36" i="4"/>
  <c r="T28" i="4"/>
  <c r="V28" i="4"/>
  <c r="S37" i="4"/>
  <c r="P38" i="4"/>
  <c r="R28" i="4"/>
  <c r="P29" i="4"/>
  <c r="W28" i="4" s="1"/>
  <c r="X28" i="4" s="1"/>
  <c r="Z28" i="4" s="1"/>
  <c r="G41" i="4"/>
  <c r="A41" i="4"/>
  <c r="G12" i="4"/>
  <c r="A42" i="4" s="1"/>
  <c r="P39" i="4" l="1"/>
  <c r="W37" i="4"/>
  <c r="Y37" i="4" s="1"/>
  <c r="Z37" i="4" s="1"/>
  <c r="B21" i="4"/>
  <c r="G42" i="4"/>
  <c r="I42" i="4"/>
  <c r="L42" i="4" s="1"/>
  <c r="L46" i="4" s="1"/>
  <c r="X31" i="7"/>
  <c r="Z30" i="7"/>
  <c r="T29" i="4"/>
  <c r="V29" i="4"/>
  <c r="R29" i="4"/>
  <c r="R22" i="4" s="1"/>
  <c r="P30" i="4"/>
  <c r="W29" i="4" s="1"/>
  <c r="X29" i="4" s="1"/>
  <c r="Z29" i="4" s="1"/>
  <c r="X32" i="7" l="1"/>
  <c r="Z31" i="7"/>
  <c r="V30" i="4"/>
  <c r="T30" i="4"/>
  <c r="P31" i="4"/>
  <c r="W30" i="4" s="1"/>
  <c r="X30" i="4" s="1"/>
  <c r="Z30" i="4" s="1"/>
  <c r="W22" i="4" s="1"/>
  <c r="X33" i="7" l="1"/>
  <c r="Z32" i="7"/>
  <c r="S31" i="4"/>
  <c r="S22" i="4" s="1"/>
  <c r="T31" i="4"/>
  <c r="U31" i="4"/>
  <c r="X34" i="7" l="1"/>
  <c r="Z33" i="7"/>
  <c r="V31" i="4"/>
  <c r="V32" i="4"/>
  <c r="V36" i="4"/>
  <c r="V34" i="4"/>
  <c r="V35" i="4"/>
  <c r="V33" i="4"/>
  <c r="V37" i="4"/>
  <c r="Z34" i="7" l="1"/>
  <c r="X35" i="7"/>
  <c r="V22" i="4"/>
  <c r="Z35" i="7" l="1"/>
  <c r="X36" i="7"/>
  <c r="B51" i="4"/>
  <c r="A56" i="4" l="1"/>
  <c r="G56" i="4" s="1"/>
  <c r="A57" i="4" s="1"/>
  <c r="G57" i="4" s="1"/>
  <c r="B66" i="4" s="1"/>
  <c r="X37" i="7"/>
  <c r="Z36" i="7"/>
  <c r="X38" i="7" l="1"/>
  <c r="Z37" i="7"/>
  <c r="X39" i="7" l="1"/>
  <c r="Z38" i="7"/>
  <c r="Z39" i="7" l="1"/>
  <c r="X40" i="7"/>
  <c r="X41" i="7" l="1"/>
  <c r="Z40" i="7"/>
  <c r="Z41" i="7" l="1"/>
  <c r="X42" i="7"/>
  <c r="X43" i="7" l="1"/>
  <c r="Z43" i="7" s="1"/>
  <c r="Z42" i="7"/>
  <c r="Z21" i="7" l="1"/>
</calcChain>
</file>

<file path=xl/sharedStrings.xml><?xml version="1.0" encoding="utf-8"?>
<sst xmlns="http://schemas.openxmlformats.org/spreadsheetml/2006/main" count="271" uniqueCount="61">
  <si>
    <t>Question</t>
  </si>
  <si>
    <t>i1</t>
  </si>
  <si>
    <t>i2</t>
  </si>
  <si>
    <t>g</t>
  </si>
  <si>
    <t>Réponse a.</t>
  </si>
  <si>
    <t>Réponse b.</t>
  </si>
  <si>
    <t>Réponse c.</t>
  </si>
  <si>
    <t>Réponse d.</t>
  </si>
  <si>
    <t>G</t>
  </si>
  <si>
    <t>taux</t>
  </si>
  <si>
    <t>gradient</t>
  </si>
  <si>
    <t>n</t>
  </si>
  <si>
    <t>Notation universel</t>
  </si>
  <si>
    <t>Facteur</t>
  </si>
  <si>
    <t>Résultat</t>
  </si>
  <si>
    <t>Année</t>
  </si>
  <si>
    <t>Flux</t>
  </si>
  <si>
    <t>(P/A;i;n)</t>
  </si>
  <si>
    <t>(P/F;i;n)</t>
  </si>
  <si>
    <t>Réponse</t>
  </si>
  <si>
    <t>i</t>
  </si>
  <si>
    <t>a.</t>
  </si>
  <si>
    <t>b.</t>
  </si>
  <si>
    <t>d.</t>
  </si>
  <si>
    <t>(P/A,i,n)</t>
  </si>
  <si>
    <t>(P/F,i,n)</t>
  </si>
  <si>
    <t>c.</t>
  </si>
  <si>
    <t>a. Calculer la valeur actualisée à l'année 0 du projet en fin d'année 5 (0-5)(avant le versement de l'année 6)</t>
  </si>
  <si>
    <t>(P/G;i;n)</t>
  </si>
  <si>
    <t>c. Calculer la valeur actualisée du projet à l'année 0.</t>
  </si>
  <si>
    <t>d. Calculer la valeur du projet capitalisée à l'année 13.</t>
  </si>
  <si>
    <t>(F/P;i;n)</t>
  </si>
  <si>
    <t>(P/A,g,i,n)</t>
  </si>
  <si>
    <t>Calculer la valeur actualisée à l'année 0 du projet</t>
  </si>
  <si>
    <t>N/A</t>
  </si>
  <si>
    <t>Alternative</t>
  </si>
  <si>
    <t>a)</t>
  </si>
  <si>
    <t>Flux a)</t>
  </si>
  <si>
    <t>(F/P,i,n)</t>
  </si>
  <si>
    <t>Flux sans rendement</t>
  </si>
  <si>
    <t>ieff</t>
  </si>
  <si>
    <t>b)</t>
  </si>
  <si>
    <t>Flux b)</t>
  </si>
  <si>
    <t>c)</t>
  </si>
  <si>
    <t>F/P</t>
  </si>
  <si>
    <t>P/F</t>
  </si>
  <si>
    <t>d)</t>
  </si>
  <si>
    <t>ieff dans l'autre sens</t>
  </si>
  <si>
    <t>Voici le diagramme des flux monétaires d'un projet.</t>
  </si>
  <si>
    <t>b. Calculer la valeur actualisée à l'année 7 des 7 dernières années du projet (7-13)</t>
  </si>
  <si>
    <t>(A/P;i;n)</t>
  </si>
  <si>
    <t>taux d.</t>
  </si>
  <si>
    <t>P</t>
  </si>
  <si>
    <t>F</t>
  </si>
  <si>
    <t>(P/A,g,I,n)</t>
  </si>
  <si>
    <t>d. Calculer les annuités équivalentes à l'année 0 du projet sur 20 ans et un taux de 9%</t>
  </si>
  <si>
    <t>c. Calculer la valeur du projet capitalisée à l'année 13.</t>
  </si>
  <si>
    <t>b. Calculer la valeur actualisée à l'année 7 (fin) des 7 dernières années du projet (7-13)</t>
  </si>
  <si>
    <t>a. Calculer la valeur actualisée à l'année 0 du projet en fin d'année 7 (0-6)(avant le versement de 1500$)</t>
  </si>
  <si>
    <t>Montants</t>
  </si>
  <si>
    <t>Solution par tableur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</si>
</sst>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9" fontId="0" fillId="0" borderId="4" xfId="0" applyNumberFormat="1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2" fontId="0" fillId="0" borderId="12" xfId="0" applyNumberFormat="1" applyBorder="1"/>
    <xf numFmtId="10" fontId="0" fillId="0" borderId="13" xfId="1" applyNumberFormat="1" applyFont="1" applyBorder="1"/>
    <xf numFmtId="0" fontId="0" fillId="0" borderId="13" xfId="0" applyBorder="1"/>
    <xf numFmtId="0" fontId="0" fillId="0" borderId="14" xfId="0" applyBorder="1"/>
    <xf numFmtId="2" fontId="0" fillId="0" borderId="15" xfId="0" applyNumberFormat="1" applyBorder="1"/>
    <xf numFmtId="0" fontId="0" fillId="0" borderId="3" xfId="0" applyBorder="1" applyAlignment="1">
      <alignment horizontal="center"/>
    </xf>
    <xf numFmtId="2" fontId="0" fillId="0" borderId="3" xfId="0" applyNumberFormat="1" applyBorder="1"/>
    <xf numFmtId="10" fontId="0" fillId="0" borderId="14" xfId="1" applyNumberFormat="1" applyFont="1" applyBorder="1"/>
    <xf numFmtId="2" fontId="0" fillId="0" borderId="4" xfId="0" applyNumberFormat="1" applyBorder="1"/>
    <xf numFmtId="2" fontId="0" fillId="0" borderId="5" xfId="0" applyNumberFormat="1" applyBorder="1"/>
    <xf numFmtId="10" fontId="0" fillId="0" borderId="16" xfId="1" applyNumberFormat="1" applyFont="1" applyBorder="1"/>
    <xf numFmtId="9" fontId="0" fillId="0" borderId="16" xfId="1" applyFont="1" applyBorder="1"/>
    <xf numFmtId="0" fontId="0" fillId="0" borderId="16" xfId="0" applyBorder="1"/>
    <xf numFmtId="2" fontId="0" fillId="0" borderId="6" xfId="0" applyNumberFormat="1" applyBorder="1"/>
    <xf numFmtId="2" fontId="0" fillId="2" borderId="8" xfId="0" applyNumberFormat="1" applyFill="1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9" xfId="0" applyBorder="1" applyAlignment="1">
      <alignment horizontal="center"/>
    </xf>
    <xf numFmtId="9" fontId="0" fillId="0" borderId="11" xfId="1" applyFont="1" applyBorder="1"/>
    <xf numFmtId="0" fontId="0" fillId="0" borderId="0" xfId="0" applyAlignment="1">
      <alignment horizontal="center"/>
    </xf>
    <xf numFmtId="0" fontId="0" fillId="0" borderId="19" xfId="0" applyBorder="1"/>
    <xf numFmtId="10" fontId="0" fillId="0" borderId="0" xfId="1" applyNumberFormat="1" applyFont="1"/>
    <xf numFmtId="9" fontId="0" fillId="0" borderId="0" xfId="1" applyFont="1"/>
    <xf numFmtId="9" fontId="0" fillId="0" borderId="0" xfId="0" applyNumberFormat="1"/>
    <xf numFmtId="0" fontId="0" fillId="0" borderId="6" xfId="0" applyBorder="1"/>
    <xf numFmtId="9" fontId="0" fillId="0" borderId="4" xfId="1" applyFont="1" applyBorder="1"/>
    <xf numFmtId="0" fontId="3" fillId="0" borderId="0" xfId="0" applyFont="1" applyAlignment="1">
      <alignment vertical="center"/>
    </xf>
    <xf numFmtId="2" fontId="0" fillId="0" borderId="14" xfId="0" applyNumberFormat="1" applyBorder="1"/>
    <xf numFmtId="0" fontId="2" fillId="0" borderId="0" xfId="0" applyFont="1"/>
    <xf numFmtId="2" fontId="0" fillId="3" borderId="15" xfId="0" applyNumberFormat="1" applyFill="1" applyBorder="1"/>
    <xf numFmtId="2" fontId="0" fillId="3" borderId="3" xfId="0" applyNumberFormat="1" applyFill="1" applyBorder="1"/>
    <xf numFmtId="2" fontId="0" fillId="2" borderId="4" xfId="0" applyNumberFormat="1" applyFill="1" applyBorder="1"/>
    <xf numFmtId="2" fontId="0" fillId="0" borderId="13" xfId="1" applyNumberFormat="1" applyFont="1" applyBorder="1"/>
    <xf numFmtId="2" fontId="0" fillId="0" borderId="14" xfId="1" applyNumberFormat="1" applyFont="1" applyBorder="1"/>
    <xf numFmtId="2" fontId="0" fillId="0" borderId="16" xfId="1" applyNumberFormat="1" applyFont="1" applyBorder="1"/>
    <xf numFmtId="2" fontId="0" fillId="0" borderId="16" xfId="0" applyNumberFormat="1" applyBorder="1"/>
    <xf numFmtId="10" fontId="0" fillId="0" borderId="22" xfId="1" applyNumberFormat="1" applyFont="1" applyBorder="1"/>
    <xf numFmtId="0" fontId="0" fillId="0" borderId="20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2" fontId="0" fillId="0" borderId="13" xfId="0" applyNumberFormat="1" applyBorder="1"/>
    <xf numFmtId="0" fontId="0" fillId="0" borderId="21" xfId="0" applyBorder="1"/>
    <xf numFmtId="9" fontId="0" fillId="0" borderId="23" xfId="0" applyNumberFormat="1" applyBorder="1"/>
    <xf numFmtId="9" fontId="0" fillId="0" borderId="25" xfId="0" applyNumberFormat="1" applyBorder="1"/>
    <xf numFmtId="2" fontId="0" fillId="5" borderId="15" xfId="0" applyNumberFormat="1" applyFill="1" applyBorder="1"/>
    <xf numFmtId="2" fontId="0" fillId="6" borderId="4" xfId="0" applyNumberFormat="1" applyFill="1" applyBorder="1"/>
    <xf numFmtId="0" fontId="0" fillId="0" borderId="28" xfId="0" applyBorder="1"/>
    <xf numFmtId="0" fontId="0" fillId="0" borderId="30" xfId="0" applyBorder="1"/>
    <xf numFmtId="9" fontId="0" fillId="0" borderId="30" xfId="0" applyNumberFormat="1" applyBorder="1"/>
    <xf numFmtId="0" fontId="0" fillId="0" borderId="29" xfId="0" applyBorder="1"/>
    <xf numFmtId="2" fontId="0" fillId="7" borderId="4" xfId="0" applyNumberFormat="1" applyFill="1" applyBorder="1"/>
    <xf numFmtId="9" fontId="0" fillId="0" borderId="30" xfId="1" applyFont="1" applyBorder="1"/>
    <xf numFmtId="2" fontId="0" fillId="6" borderId="3" xfId="0" applyNumberFormat="1" applyFill="1" applyBorder="1"/>
    <xf numFmtId="2" fontId="0" fillId="5" borderId="12" xfId="0" applyNumberFormat="1" applyFill="1" applyBorder="1"/>
    <xf numFmtId="2" fontId="0" fillId="8" borderId="4" xfId="0" applyNumberFormat="1" applyFill="1" applyBorder="1"/>
    <xf numFmtId="2" fontId="0" fillId="7" borderId="14" xfId="0" applyNumberFormat="1" applyFill="1" applyBorder="1"/>
    <xf numFmtId="0" fontId="0" fillId="0" borderId="26" xfId="0" applyBorder="1"/>
    <xf numFmtId="2" fontId="0" fillId="2" borderId="29" xfId="0" applyNumberFormat="1" applyFill="1" applyBorder="1"/>
    <xf numFmtId="2" fontId="0" fillId="6" borderId="30" xfId="0" applyNumberFormat="1" applyFill="1" applyBorder="1"/>
    <xf numFmtId="2" fontId="0" fillId="7" borderId="30" xfId="0" applyNumberFormat="1" applyFill="1" applyBorder="1"/>
    <xf numFmtId="2" fontId="0" fillId="5" borderId="30" xfId="0" applyNumberFormat="1" applyFill="1" applyBorder="1"/>
    <xf numFmtId="2" fontId="0" fillId="0" borderId="0" xfId="1" applyNumberFormat="1" applyFont="1" applyBorder="1"/>
    <xf numFmtId="2" fontId="0" fillId="0" borderId="0" xfId="0" applyNumberFormat="1"/>
    <xf numFmtId="0" fontId="0" fillId="0" borderId="22" xfId="0" applyBorder="1"/>
    <xf numFmtId="2" fontId="0" fillId="0" borderId="23" xfId="1" applyNumberFormat="1" applyFont="1" applyBorder="1"/>
    <xf numFmtId="0" fontId="0" fillId="5" borderId="24" xfId="1" applyNumberFormat="1" applyFont="1" applyFill="1" applyBorder="1"/>
    <xf numFmtId="2" fontId="0" fillId="0" borderId="23" xfId="0" applyNumberFormat="1" applyBorder="1"/>
    <xf numFmtId="2" fontId="0" fillId="9" borderId="4" xfId="0" applyNumberFormat="1" applyFill="1" applyBorder="1"/>
    <xf numFmtId="2" fontId="0" fillId="6" borderId="24" xfId="0" applyNumberFormat="1" applyFill="1" applyBorder="1"/>
    <xf numFmtId="2" fontId="0" fillId="8" borderId="24" xfId="0" applyNumberFormat="1" applyFill="1" applyBorder="1"/>
    <xf numFmtId="2" fontId="0" fillId="9" borderId="24" xfId="0" applyNumberFormat="1" applyFill="1" applyBorder="1"/>
    <xf numFmtId="0" fontId="0" fillId="2" borderId="27" xfId="0" applyFill="1" applyBorder="1"/>
    <xf numFmtId="10" fontId="0" fillId="0" borderId="0" xfId="1" applyNumberFormat="1" applyFont="1" applyBorder="1"/>
    <xf numFmtId="10" fontId="0" fillId="0" borderId="24" xfId="1" applyNumberFormat="1" applyFont="1" applyBorder="1"/>
    <xf numFmtId="2" fontId="0" fillId="5" borderId="31" xfId="0" applyNumberFormat="1" applyFill="1" applyBorder="1"/>
    <xf numFmtId="2" fontId="0" fillId="6" borderId="32" xfId="0" applyNumberFormat="1" applyFill="1" applyBorder="1"/>
    <xf numFmtId="2" fontId="0" fillId="8" borderId="32" xfId="0" applyNumberFormat="1" applyFill="1" applyBorder="1"/>
    <xf numFmtId="2" fontId="0" fillId="9" borderId="33" xfId="0" applyNumberFormat="1" applyFill="1" applyBorder="1"/>
    <xf numFmtId="2" fontId="0" fillId="0" borderId="21" xfId="0" applyNumberFormat="1" applyBorder="1"/>
    <xf numFmtId="10" fontId="0" fillId="0" borderId="6" xfId="0" applyNumberFormat="1" applyBorder="1"/>
    <xf numFmtId="10" fontId="0" fillId="0" borderId="5" xfId="0" applyNumberFormat="1" applyBorder="1"/>
    <xf numFmtId="10" fontId="0" fillId="0" borderId="4" xfId="0" applyNumberFormat="1" applyBorder="1"/>
    <xf numFmtId="10" fontId="0" fillId="0" borderId="3" xfId="0" applyNumberFormat="1" applyBorder="1"/>
    <xf numFmtId="10" fontId="0" fillId="0" borderId="15" xfId="0" applyNumberFormat="1" applyBorder="1"/>
    <xf numFmtId="2" fontId="0" fillId="10" borderId="12" xfId="0" applyNumberFormat="1" applyFill="1" applyBorder="1"/>
    <xf numFmtId="10" fontId="0" fillId="0" borderId="16" xfId="0" applyNumberFormat="1" applyBorder="1"/>
    <xf numFmtId="10" fontId="0" fillId="0" borderId="14" xfId="0" applyNumberFormat="1" applyBorder="1"/>
    <xf numFmtId="2" fontId="0" fillId="11" borderId="4" xfId="0" applyNumberFormat="1" applyFill="1" applyBorder="1"/>
    <xf numFmtId="2" fontId="0" fillId="3" borderId="4" xfId="0" applyNumberFormat="1" applyFill="1" applyBorder="1"/>
    <xf numFmtId="0" fontId="0" fillId="0" borderId="26" xfId="1" applyNumberFormat="1" applyFont="1" applyBorder="1"/>
    <xf numFmtId="2" fontId="0" fillId="10" borderId="25" xfId="0" applyNumberFormat="1" applyFill="1" applyBorder="1"/>
    <xf numFmtId="0" fontId="0" fillId="0" borderId="0" xfId="1" applyNumberFormat="1" applyFont="1" applyBorder="1"/>
    <xf numFmtId="2" fontId="0" fillId="10" borderId="23" xfId="0" applyNumberFormat="1" applyFill="1" applyBorder="1"/>
    <xf numFmtId="2" fontId="0" fillId="12" borderId="4" xfId="0" applyNumberFormat="1" applyFill="1" applyBorder="1"/>
    <xf numFmtId="2" fontId="0" fillId="4" borderId="4" xfId="0" applyNumberFormat="1" applyFill="1" applyBorder="1"/>
    <xf numFmtId="0" fontId="0" fillId="11" borderId="0" xfId="0" applyFill="1"/>
    <xf numFmtId="0" fontId="0" fillId="12" borderId="24" xfId="0" applyFill="1" applyBorder="1"/>
    <xf numFmtId="10" fontId="0" fillId="0" borderId="23" xfId="0" applyNumberFormat="1" applyBorder="1"/>
    <xf numFmtId="10" fontId="0" fillId="0" borderId="23" xfId="1" applyNumberFormat="1" applyFont="1" applyBorder="1"/>
    <xf numFmtId="0" fontId="0" fillId="4" borderId="24" xfId="0" applyFill="1" applyBorder="1"/>
    <xf numFmtId="0" fontId="0" fillId="3" borderId="0" xfId="0" applyFill="1"/>
    <xf numFmtId="2" fontId="0" fillId="13" borderId="24" xfId="1" applyNumberFormat="1" applyFont="1" applyFill="1" applyBorder="1"/>
    <xf numFmtId="2" fontId="0" fillId="7" borderId="24" xfId="1" applyNumberFormat="1" applyFont="1" applyFill="1" applyBorder="1"/>
    <xf numFmtId="9" fontId="0" fillId="0" borderId="6" xfId="0" applyNumberFormat="1" applyBorder="1"/>
    <xf numFmtId="2" fontId="0" fillId="5" borderId="24" xfId="1" applyNumberFormat="1" applyFont="1" applyFill="1" applyBorder="1"/>
    <xf numFmtId="2" fontId="0" fillId="13" borderId="4" xfId="0" applyNumberFormat="1" applyFill="1" applyBorder="1"/>
    <xf numFmtId="2" fontId="0" fillId="10" borderId="23" xfId="1" applyNumberFormat="1" applyFont="1" applyFill="1" applyBorder="1"/>
    <xf numFmtId="10" fontId="0" fillId="0" borderId="21" xfId="1" applyNumberFormat="1" applyFont="1" applyBorder="1"/>
    <xf numFmtId="2" fontId="0" fillId="5" borderId="4" xfId="0" applyNumberFormat="1" applyFill="1" applyBorder="1"/>
    <xf numFmtId="0" fontId="0" fillId="10" borderId="24" xfId="0" applyFill="1" applyBorder="1"/>
    <xf numFmtId="2" fontId="0" fillId="2" borderId="29" xfId="1" applyNumberFormat="1" applyFont="1" applyFill="1" applyBorder="1"/>
    <xf numFmtId="2" fontId="0" fillId="2" borderId="25" xfId="0" applyNumberFormat="1" applyFill="1" applyBorder="1"/>
    <xf numFmtId="2" fontId="0" fillId="0" borderId="2" xfId="0" applyNumberFormat="1" applyBorder="1"/>
    <xf numFmtId="10" fontId="0" fillId="0" borderId="19" xfId="1" applyNumberFormat="1" applyFont="1" applyBorder="1"/>
    <xf numFmtId="2" fontId="0" fillId="0" borderId="1" xfId="0" applyNumberFormat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9" fontId="0" fillId="0" borderId="24" xfId="1" applyFont="1" applyBorder="1"/>
    <xf numFmtId="9" fontId="0" fillId="0" borderId="24" xfId="0" applyNumberFormat="1" applyBorder="1"/>
    <xf numFmtId="9" fontId="0" fillId="0" borderId="27" xfId="0" applyNumberFormat="1" applyBorder="1"/>
    <xf numFmtId="9" fontId="0" fillId="0" borderId="8" xfId="1" applyFont="1" applyBorder="1"/>
    <xf numFmtId="9" fontId="0" fillId="0" borderId="23" xfId="1" applyFont="1" applyBorder="1"/>
    <xf numFmtId="0" fontId="4" fillId="0" borderId="0" xfId="0" applyFont="1"/>
    <xf numFmtId="2" fontId="0" fillId="0" borderId="12" xfId="0" applyNumberFormat="1" applyFill="1" applyBorder="1"/>
    <xf numFmtId="2" fontId="0" fillId="0" borderId="13" xfId="1" applyNumberFormat="1" applyFont="1" applyFill="1" applyBorder="1"/>
    <xf numFmtId="10" fontId="0" fillId="0" borderId="13" xfId="1" applyNumberFormat="1" applyFont="1" applyFill="1" applyBorder="1"/>
    <xf numFmtId="0" fontId="0" fillId="0" borderId="13" xfId="0" applyFill="1" applyBorder="1"/>
    <xf numFmtId="0" fontId="0" fillId="0" borderId="0" xfId="0" applyFill="1"/>
    <xf numFmtId="2" fontId="0" fillId="0" borderId="15" xfId="0" applyNumberFormat="1" applyFill="1" applyBorder="1"/>
    <xf numFmtId="2" fontId="0" fillId="0" borderId="3" xfId="0" applyNumberFormat="1" applyFill="1" applyBorder="1"/>
    <xf numFmtId="2" fontId="0" fillId="0" borderId="14" xfId="1" applyNumberFormat="1" applyFont="1" applyFill="1" applyBorder="1"/>
    <xf numFmtId="0" fontId="0" fillId="0" borderId="14" xfId="0" applyFill="1" applyBorder="1"/>
    <xf numFmtId="2" fontId="0" fillId="0" borderId="4" xfId="0" applyNumberFormat="1" applyFill="1" applyBorder="1"/>
    <xf numFmtId="2" fontId="0" fillId="0" borderId="14" xfId="0" applyNumberFormat="1" applyFill="1" applyBorder="1"/>
    <xf numFmtId="10" fontId="0" fillId="0" borderId="15" xfId="0" applyNumberFormat="1" applyFill="1" applyBorder="1"/>
    <xf numFmtId="2" fontId="0" fillId="5" borderId="3" xfId="0" applyNumberFormat="1" applyFill="1" applyBorder="1"/>
    <xf numFmtId="0" fontId="0" fillId="5" borderId="4" xfId="0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13" xfId="0" applyFill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19050</xdr:rowOff>
    </xdr:from>
    <xdr:to>
      <xdr:col>8</xdr:col>
      <xdr:colOff>322874</xdr:colOff>
      <xdr:row>28</xdr:row>
      <xdr:rowOff>79571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6137B23-AFB5-476F-A40D-FD42787C5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05150"/>
          <a:ext cx="6456974" cy="2365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845828</xdr:colOff>
      <xdr:row>2</xdr:row>
      <xdr:rowOff>163287</xdr:rowOff>
    </xdr:from>
    <xdr:to>
      <xdr:col>18</xdr:col>
      <xdr:colOff>82880</xdr:colOff>
      <xdr:row>20</xdr:row>
      <xdr:rowOff>50347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C5B4A39-967B-4272-8037-8F1B486D8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4507" y="557894"/>
          <a:ext cx="6299159" cy="33704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391086</xdr:colOff>
      <xdr:row>0</xdr:row>
      <xdr:rowOff>145677</xdr:rowOff>
    </xdr:from>
    <xdr:ext cx="6449129" cy="3355041"/>
    <xdr:pic>
      <xdr:nvPicPr>
        <xdr:cNvPr id="2" name="Image 1">
          <a:extLst>
            <a:ext uri="{FF2B5EF4-FFF2-40B4-BE49-F238E27FC236}">
              <a16:creationId xmlns:a16="http://schemas.microsoft.com/office/drawing/2014/main" id="{14ED6944-88EF-4423-BC4B-5DEC7391E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1111" y="145677"/>
          <a:ext cx="6449129" cy="3355041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981900</xdr:colOff>
      <xdr:row>1</xdr:row>
      <xdr:rowOff>95251</xdr:rowOff>
    </xdr:from>
    <xdr:to>
      <xdr:col>18</xdr:col>
      <xdr:colOff>218952</xdr:colOff>
      <xdr:row>18</xdr:row>
      <xdr:rowOff>145597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4178ABDF-7BC1-04F7-4096-797F18EC4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70579" y="285751"/>
          <a:ext cx="6299159" cy="337048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391086</xdr:colOff>
      <xdr:row>0</xdr:row>
      <xdr:rowOff>145677</xdr:rowOff>
    </xdr:from>
    <xdr:ext cx="6449129" cy="3355041"/>
    <xdr:pic>
      <xdr:nvPicPr>
        <xdr:cNvPr id="2" name="Image 1">
          <a:extLst>
            <a:ext uri="{FF2B5EF4-FFF2-40B4-BE49-F238E27FC236}">
              <a16:creationId xmlns:a16="http://schemas.microsoft.com/office/drawing/2014/main" id="{3E7E5D15-EDFD-4CA9-990A-AECBA574D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9174" y="145677"/>
          <a:ext cx="6449129" cy="335504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349B0-649F-4312-9534-D5A6F0880D57}">
  <dimension ref="A2:J19"/>
  <sheetViews>
    <sheetView tabSelected="1" workbookViewId="0">
      <selection activeCell="M15" sqref="M15"/>
    </sheetView>
  </sheetViews>
  <sheetFormatPr baseColWidth="10" defaultRowHeight="15" x14ac:dyDescent="0.25"/>
  <cols>
    <col min="6" max="6" width="12" bestFit="1" customWidth="1"/>
  </cols>
  <sheetData>
    <row r="2" spans="1:10" ht="15.75" thickBot="1" x14ac:dyDescent="0.3">
      <c r="A2" s="39" t="s">
        <v>33</v>
      </c>
    </row>
    <row r="3" spans="1:10" ht="15.75" thickBot="1" x14ac:dyDescent="0.3">
      <c r="A3" s="8" t="s">
        <v>59</v>
      </c>
      <c r="B3" s="9" t="s">
        <v>9</v>
      </c>
      <c r="C3" s="9" t="s">
        <v>10</v>
      </c>
      <c r="D3" s="9" t="s">
        <v>11</v>
      </c>
      <c r="E3" s="9" t="s">
        <v>12</v>
      </c>
      <c r="F3" s="9" t="s">
        <v>13</v>
      </c>
      <c r="G3" s="10" t="s">
        <v>14</v>
      </c>
      <c r="I3" s="1" t="s">
        <v>15</v>
      </c>
      <c r="J3" s="2" t="s">
        <v>16</v>
      </c>
    </row>
    <row r="4" spans="1:10" x14ac:dyDescent="0.25">
      <c r="A4" s="66">
        <f>J12</f>
        <v>250</v>
      </c>
      <c r="B4" s="12">
        <f>J18</f>
        <v>0.05</v>
      </c>
      <c r="C4" s="12" t="s">
        <v>34</v>
      </c>
      <c r="D4" s="153">
        <f>I14-I12</f>
        <v>2</v>
      </c>
      <c r="E4" s="14" t="s">
        <v>17</v>
      </c>
      <c r="F4" s="14">
        <v>1.8594104308390027</v>
      </c>
      <c r="G4" s="40">
        <f>A4*F4</f>
        <v>464.85260770975066</v>
      </c>
      <c r="I4" s="16">
        <v>0</v>
      </c>
      <c r="J4" s="4"/>
    </row>
    <row r="5" spans="1:10" x14ac:dyDescent="0.25">
      <c r="A5" s="41">
        <f>G4</f>
        <v>464.85260770975066</v>
      </c>
      <c r="B5" s="18">
        <f>J18</f>
        <v>0.05</v>
      </c>
      <c r="C5" s="12" t="s">
        <v>34</v>
      </c>
      <c r="D5" s="14">
        <f>I11-I4</f>
        <v>7</v>
      </c>
      <c r="E5" s="14" t="s">
        <v>18</v>
      </c>
      <c r="F5" s="14">
        <v>0.71068133013012147</v>
      </c>
      <c r="G5" s="42">
        <f>A5*F5</f>
        <v>330.36206956162118</v>
      </c>
      <c r="I5" s="16">
        <v>1</v>
      </c>
      <c r="J5" s="4"/>
    </row>
    <row r="6" spans="1:10" x14ac:dyDescent="0.25">
      <c r="A6" s="17"/>
      <c r="B6" s="18"/>
      <c r="C6" s="18"/>
      <c r="D6" s="14"/>
      <c r="E6" s="14"/>
      <c r="F6" s="14"/>
      <c r="G6" s="19"/>
      <c r="I6" s="16">
        <v>2</v>
      </c>
      <c r="J6" s="4"/>
    </row>
    <row r="7" spans="1:10" x14ac:dyDescent="0.25">
      <c r="A7" s="17" t="s">
        <v>35</v>
      </c>
      <c r="B7" s="18"/>
      <c r="C7" s="18"/>
      <c r="D7" s="14"/>
      <c r="E7" s="14"/>
      <c r="F7" s="14"/>
      <c r="G7" s="19"/>
      <c r="I7" s="16">
        <v>3</v>
      </c>
      <c r="J7" s="4"/>
    </row>
    <row r="8" spans="1:10" x14ac:dyDescent="0.25">
      <c r="A8" s="149">
        <v>250</v>
      </c>
      <c r="B8" s="18">
        <f>J18</f>
        <v>0.05</v>
      </c>
      <c r="C8" s="12" t="s">
        <v>34</v>
      </c>
      <c r="D8" s="14">
        <f>I12</f>
        <v>8</v>
      </c>
      <c r="E8" s="14" t="s">
        <v>18</v>
      </c>
      <c r="F8" s="14">
        <v>0.67683936202868722</v>
      </c>
      <c r="G8" s="19">
        <f>A8*F8</f>
        <v>169.2098405071718</v>
      </c>
      <c r="I8" s="16">
        <v>4</v>
      </c>
      <c r="J8" s="4"/>
    </row>
    <row r="9" spans="1:10" x14ac:dyDescent="0.25">
      <c r="A9" s="151">
        <v>250</v>
      </c>
      <c r="B9" s="18">
        <f>J18</f>
        <v>0.05</v>
      </c>
      <c r="C9" s="12" t="s">
        <v>34</v>
      </c>
      <c r="D9" s="14">
        <f>I13</f>
        <v>9</v>
      </c>
      <c r="E9" s="14" t="s">
        <v>18</v>
      </c>
      <c r="F9" s="14">
        <v>0.64460891621779726</v>
      </c>
      <c r="G9" s="19">
        <f>A9*F9</f>
        <v>161.15222905444932</v>
      </c>
      <c r="I9" s="16">
        <v>5</v>
      </c>
      <c r="J9" s="4"/>
    </row>
    <row r="10" spans="1:10" x14ac:dyDescent="0.25">
      <c r="A10" s="17"/>
      <c r="B10" s="18"/>
      <c r="C10" s="18"/>
      <c r="D10" s="14"/>
      <c r="E10" s="14"/>
      <c r="F10" s="14"/>
      <c r="G10" s="42">
        <f>G8+G9</f>
        <v>330.36206956162113</v>
      </c>
      <c r="I10" s="16">
        <v>6</v>
      </c>
      <c r="J10" s="4"/>
    </row>
    <row r="11" spans="1:10" x14ac:dyDescent="0.25">
      <c r="A11" s="17"/>
      <c r="B11" s="18"/>
      <c r="C11" s="18"/>
      <c r="D11" s="14"/>
      <c r="E11" s="14"/>
      <c r="F11" s="14"/>
      <c r="G11" s="19"/>
      <c r="I11" s="16">
        <v>7</v>
      </c>
      <c r="J11" s="4"/>
    </row>
    <row r="12" spans="1:10" x14ac:dyDescent="0.25">
      <c r="A12" s="17"/>
      <c r="B12" s="18"/>
      <c r="C12" s="18"/>
      <c r="D12" s="14"/>
      <c r="E12" s="14"/>
      <c r="F12" s="14"/>
      <c r="G12" s="19"/>
      <c r="I12" s="16">
        <v>8</v>
      </c>
      <c r="J12" s="150">
        <v>250</v>
      </c>
    </row>
    <row r="13" spans="1:10" ht="15.75" thickBot="1" x14ac:dyDescent="0.3">
      <c r="A13" s="20"/>
      <c r="B13" s="21"/>
      <c r="C13" s="21"/>
      <c r="D13" s="21"/>
      <c r="E13" s="22"/>
      <c r="F13" s="23"/>
      <c r="G13" s="24"/>
      <c r="I13" s="16">
        <v>9</v>
      </c>
      <c r="J13" s="152">
        <v>250</v>
      </c>
    </row>
    <row r="14" spans="1:10" ht="15.75" thickBot="1" x14ac:dyDescent="0.3">
      <c r="A14" s="7" t="s">
        <v>19</v>
      </c>
      <c r="B14" s="25">
        <f>G5</f>
        <v>330.36206956162118</v>
      </c>
      <c r="I14" s="16">
        <v>10</v>
      </c>
      <c r="J14" s="4"/>
    </row>
    <row r="15" spans="1:10" x14ac:dyDescent="0.25">
      <c r="I15" s="16">
        <v>11</v>
      </c>
      <c r="J15" s="5"/>
    </row>
    <row r="16" spans="1:10" x14ac:dyDescent="0.25">
      <c r="I16" s="16">
        <v>12</v>
      </c>
      <c r="J16" s="4"/>
    </row>
    <row r="17" spans="9:10" ht="15.75" thickBot="1" x14ac:dyDescent="0.3">
      <c r="I17" s="26">
        <v>13</v>
      </c>
      <c r="J17" s="27"/>
    </row>
    <row r="18" spans="9:10" ht="15.75" thickBot="1" x14ac:dyDescent="0.3">
      <c r="I18" s="28" t="s">
        <v>20</v>
      </c>
      <c r="J18" s="29">
        <v>0.05</v>
      </c>
    </row>
    <row r="19" spans="9:10" x14ac:dyDescent="0.25">
      <c r="I19" s="3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5B349-99B3-4244-80A8-1FA114712099}">
  <dimension ref="A2:J66"/>
  <sheetViews>
    <sheetView zoomScale="70" zoomScaleNormal="70" workbookViewId="0">
      <selection activeCell="I20" sqref="I20"/>
    </sheetView>
  </sheetViews>
  <sheetFormatPr baseColWidth="10" defaultColWidth="9.140625" defaultRowHeight="15" x14ac:dyDescent="0.25"/>
  <cols>
    <col min="1" max="1" width="17.7109375" customWidth="1"/>
    <col min="2" max="2" width="12.85546875" customWidth="1"/>
    <col min="3" max="3" width="10.140625" bestFit="1" customWidth="1"/>
    <col min="6" max="6" width="19.5703125" bestFit="1" customWidth="1"/>
    <col min="7" max="7" width="11.5703125" bestFit="1" customWidth="1"/>
    <col min="9" max="9" width="11.140625" bestFit="1" customWidth="1"/>
    <col min="10" max="10" width="15.5703125" customWidth="1"/>
    <col min="11" max="11" width="9.42578125" customWidth="1"/>
    <col min="16" max="16" width="12.5703125" bestFit="1" customWidth="1"/>
    <col min="17" max="17" width="16.42578125" bestFit="1" customWidth="1"/>
    <col min="18" max="18" width="15" bestFit="1" customWidth="1"/>
    <col min="19" max="19" width="14.42578125" bestFit="1" customWidth="1"/>
    <col min="21" max="21" width="16.42578125" bestFit="1" customWidth="1"/>
    <col min="22" max="23" width="20.5703125" bestFit="1" customWidth="1"/>
  </cols>
  <sheetData>
    <row r="2" spans="1:10" ht="15.75" thickBot="1" x14ac:dyDescent="0.3">
      <c r="A2" s="37" t="s">
        <v>0</v>
      </c>
    </row>
    <row r="3" spans="1:10" x14ac:dyDescent="0.25">
      <c r="A3" t="s">
        <v>48</v>
      </c>
      <c r="I3" s="48" t="s">
        <v>8</v>
      </c>
      <c r="J3" s="76">
        <v>150</v>
      </c>
    </row>
    <row r="4" spans="1:10" x14ac:dyDescent="0.25">
      <c r="A4" t="s">
        <v>27</v>
      </c>
      <c r="I4" s="49" t="s">
        <v>3</v>
      </c>
      <c r="J4" s="131">
        <v>0.05</v>
      </c>
    </row>
    <row r="5" spans="1:10" x14ac:dyDescent="0.25">
      <c r="A5" t="s">
        <v>49</v>
      </c>
      <c r="I5" s="49" t="s">
        <v>1</v>
      </c>
      <c r="J5" s="131">
        <v>0.03</v>
      </c>
    </row>
    <row r="6" spans="1:10" ht="15.75" thickBot="1" x14ac:dyDescent="0.3">
      <c r="A6" t="s">
        <v>29</v>
      </c>
      <c r="I6" s="51" t="s">
        <v>2</v>
      </c>
      <c r="J6" s="133">
        <v>0.06</v>
      </c>
    </row>
    <row r="7" spans="1:10" x14ac:dyDescent="0.25">
      <c r="A7" t="s">
        <v>30</v>
      </c>
    </row>
    <row r="9" spans="1:10" ht="15.75" thickBot="1" x14ac:dyDescent="0.3">
      <c r="A9" t="s">
        <v>21</v>
      </c>
    </row>
    <row r="10" spans="1:10" ht="15.75" thickBot="1" x14ac:dyDescent="0.3">
      <c r="A10" s="8" t="s">
        <v>59</v>
      </c>
      <c r="B10" s="9" t="s">
        <v>9</v>
      </c>
      <c r="C10" s="9" t="s">
        <v>10</v>
      </c>
      <c r="D10" s="9" t="s">
        <v>11</v>
      </c>
      <c r="E10" s="9" t="s">
        <v>12</v>
      </c>
      <c r="F10" s="9" t="s">
        <v>13</v>
      </c>
      <c r="G10" s="10" t="s">
        <v>14</v>
      </c>
    </row>
    <row r="11" spans="1:10" x14ac:dyDescent="0.25">
      <c r="A11" s="11"/>
      <c r="B11" s="43"/>
      <c r="C11" s="12"/>
      <c r="D11" s="13"/>
      <c r="E11" s="13"/>
      <c r="F11" s="53"/>
      <c r="G11" s="142"/>
    </row>
    <row r="12" spans="1:10" x14ac:dyDescent="0.25">
      <c r="A12" s="17"/>
      <c r="B12" s="44"/>
      <c r="C12" s="18"/>
      <c r="D12" s="14"/>
      <c r="E12" s="14"/>
      <c r="F12" s="38"/>
      <c r="G12" s="146"/>
    </row>
    <row r="13" spans="1:10" x14ac:dyDescent="0.25">
      <c r="A13" s="17"/>
      <c r="B13" s="44"/>
      <c r="C13" s="18"/>
      <c r="D13" s="14"/>
      <c r="E13" s="14"/>
      <c r="F13" s="38"/>
      <c r="G13" s="146"/>
    </row>
    <row r="14" spans="1:10" x14ac:dyDescent="0.25">
      <c r="A14" s="17"/>
      <c r="B14" s="43"/>
      <c r="C14" s="12"/>
      <c r="D14" s="13"/>
      <c r="E14" s="13"/>
      <c r="F14" s="53"/>
      <c r="G14" s="15"/>
    </row>
    <row r="15" spans="1:10" x14ac:dyDescent="0.25">
      <c r="A15" s="17"/>
      <c r="B15" s="44"/>
      <c r="C15" s="18"/>
      <c r="D15" s="14"/>
      <c r="E15" s="14"/>
      <c r="F15" s="14"/>
      <c r="G15" s="19"/>
    </row>
    <row r="16" spans="1:10" x14ac:dyDescent="0.25">
      <c r="A16" s="17"/>
      <c r="B16" s="44"/>
      <c r="C16" s="18"/>
      <c r="D16" s="14"/>
      <c r="E16" s="14"/>
      <c r="F16" s="14"/>
      <c r="G16" s="19"/>
    </row>
    <row r="17" spans="1:8" x14ac:dyDescent="0.25">
      <c r="A17" s="17"/>
      <c r="B17" s="44"/>
      <c r="C17" s="18"/>
      <c r="D17" s="14"/>
      <c r="E17" s="14"/>
      <c r="F17" s="14"/>
      <c r="G17" s="19"/>
    </row>
    <row r="18" spans="1:8" x14ac:dyDescent="0.25">
      <c r="A18" s="17"/>
      <c r="B18" s="44"/>
      <c r="C18" s="18"/>
      <c r="D18" s="14"/>
      <c r="E18" s="14"/>
      <c r="F18" s="14"/>
      <c r="G18" s="19"/>
    </row>
    <row r="19" spans="1:8" x14ac:dyDescent="0.25">
      <c r="A19" s="17"/>
      <c r="B19" s="44"/>
      <c r="C19" s="18"/>
      <c r="D19" s="14"/>
      <c r="E19" s="14"/>
      <c r="F19" s="14"/>
      <c r="G19" s="19"/>
    </row>
    <row r="20" spans="1:8" ht="15.75" thickBot="1" x14ac:dyDescent="0.3">
      <c r="A20" s="20"/>
      <c r="B20" s="45"/>
      <c r="C20" s="21"/>
      <c r="D20" s="21"/>
      <c r="E20" s="22"/>
      <c r="F20" s="23"/>
      <c r="G20" s="24"/>
    </row>
    <row r="21" spans="1:8" ht="15.75" thickBot="1" x14ac:dyDescent="0.3">
      <c r="A21" s="7" t="s">
        <v>4</v>
      </c>
      <c r="B21" s="25"/>
    </row>
    <row r="24" spans="1:8" ht="15.75" thickBot="1" x14ac:dyDescent="0.3">
      <c r="A24" t="s">
        <v>22</v>
      </c>
      <c r="H24" s="34"/>
    </row>
    <row r="25" spans="1:8" ht="15.75" thickBot="1" x14ac:dyDescent="0.3">
      <c r="A25" s="8" t="s">
        <v>59</v>
      </c>
      <c r="B25" s="9" t="s">
        <v>9</v>
      </c>
      <c r="C25" s="9" t="s">
        <v>10</v>
      </c>
      <c r="D25" s="9" t="s">
        <v>11</v>
      </c>
      <c r="E25" s="9" t="s">
        <v>12</v>
      </c>
      <c r="F25" s="9" t="s">
        <v>13</v>
      </c>
      <c r="G25" s="10" t="s">
        <v>14</v>
      </c>
    </row>
    <row r="26" spans="1:8" x14ac:dyDescent="0.25">
      <c r="A26" s="11"/>
      <c r="B26" s="43"/>
      <c r="C26" s="12"/>
      <c r="D26" s="13"/>
      <c r="E26" s="13"/>
      <c r="F26" s="75"/>
      <c r="G26" s="15"/>
    </row>
    <row r="27" spans="1:8" x14ac:dyDescent="0.25">
      <c r="A27" s="17"/>
      <c r="B27" s="44"/>
      <c r="C27" s="14"/>
      <c r="D27" s="14"/>
      <c r="E27" s="14"/>
      <c r="F27" s="38"/>
      <c r="G27" s="146"/>
    </row>
    <row r="28" spans="1:8" x14ac:dyDescent="0.25">
      <c r="A28" s="17"/>
      <c r="B28" s="44"/>
      <c r="C28" s="14"/>
      <c r="D28" s="14"/>
      <c r="E28" s="14"/>
      <c r="F28" s="14"/>
      <c r="G28" s="19"/>
    </row>
    <row r="29" spans="1:8" x14ac:dyDescent="0.25">
      <c r="A29" s="17"/>
      <c r="B29" s="38"/>
      <c r="C29" s="14"/>
      <c r="D29" s="14"/>
      <c r="E29" s="14"/>
      <c r="F29" s="14"/>
      <c r="G29" s="19"/>
    </row>
    <row r="30" spans="1:8" x14ac:dyDescent="0.25">
      <c r="A30" s="17"/>
      <c r="B30" s="38"/>
      <c r="C30" s="14"/>
      <c r="D30" s="14"/>
      <c r="E30" s="14"/>
      <c r="F30" s="14"/>
      <c r="G30" s="19"/>
    </row>
    <row r="31" spans="1:8" x14ac:dyDescent="0.25">
      <c r="A31" s="17"/>
      <c r="B31" s="38"/>
      <c r="C31" s="14"/>
      <c r="D31" s="14"/>
      <c r="E31" s="14"/>
      <c r="F31" s="14"/>
      <c r="G31" s="19"/>
    </row>
    <row r="32" spans="1:8" x14ac:dyDescent="0.25">
      <c r="A32" s="17"/>
      <c r="B32" s="38"/>
      <c r="C32" s="14"/>
      <c r="D32" s="14"/>
      <c r="E32" s="14"/>
      <c r="F32" s="14"/>
      <c r="G32" s="19"/>
    </row>
    <row r="33" spans="1:8" x14ac:dyDescent="0.25">
      <c r="A33" s="17"/>
      <c r="B33" s="38"/>
      <c r="C33" s="14"/>
      <c r="D33" s="14"/>
      <c r="E33" s="14"/>
      <c r="F33" s="14"/>
      <c r="G33" s="19"/>
    </row>
    <row r="34" spans="1:8" x14ac:dyDescent="0.25">
      <c r="A34" s="17"/>
      <c r="B34" s="38"/>
      <c r="C34" s="14"/>
      <c r="D34" s="14"/>
      <c r="E34" s="14"/>
      <c r="F34" s="14"/>
      <c r="G34" s="19"/>
    </row>
    <row r="35" spans="1:8" ht="15.75" thickBot="1" x14ac:dyDescent="0.3">
      <c r="A35" s="20"/>
      <c r="B35" s="46"/>
      <c r="C35" s="23"/>
      <c r="D35" s="21"/>
      <c r="E35" s="22"/>
      <c r="F35" s="23"/>
      <c r="G35" s="24"/>
    </row>
    <row r="36" spans="1:8" ht="15.75" thickBot="1" x14ac:dyDescent="0.3">
      <c r="A36" s="7" t="s">
        <v>5</v>
      </c>
      <c r="B36" s="25"/>
    </row>
    <row r="37" spans="1:8" x14ac:dyDescent="0.25">
      <c r="C37" s="32"/>
    </row>
    <row r="38" spans="1:8" x14ac:dyDescent="0.25">
      <c r="C38" s="32"/>
      <c r="D38" s="32"/>
    </row>
    <row r="39" spans="1:8" ht="15.75" thickBot="1" x14ac:dyDescent="0.3">
      <c r="A39" t="s">
        <v>26</v>
      </c>
      <c r="H39" s="32"/>
    </row>
    <row r="40" spans="1:8" ht="15.75" thickBot="1" x14ac:dyDescent="0.3">
      <c r="A40" s="8" t="s">
        <v>59</v>
      </c>
      <c r="B40" s="9" t="s">
        <v>9</v>
      </c>
      <c r="C40" s="9" t="s">
        <v>10</v>
      </c>
      <c r="D40" s="9" t="s">
        <v>11</v>
      </c>
      <c r="E40" s="9" t="s">
        <v>12</v>
      </c>
      <c r="F40" s="9" t="s">
        <v>13</v>
      </c>
      <c r="G40" s="10" t="s">
        <v>14</v>
      </c>
      <c r="H40" s="32"/>
    </row>
    <row r="41" spans="1:8" x14ac:dyDescent="0.25">
      <c r="A41" s="137"/>
      <c r="B41" s="138"/>
      <c r="C41" s="139"/>
      <c r="D41" s="140"/>
      <c r="E41" s="140"/>
      <c r="F41" s="141"/>
      <c r="G41" s="142"/>
      <c r="H41" s="32"/>
    </row>
    <row r="42" spans="1:8" x14ac:dyDescent="0.25">
      <c r="A42" s="143"/>
      <c r="B42" s="144"/>
      <c r="C42" s="145"/>
      <c r="D42" s="145"/>
      <c r="E42" s="145"/>
      <c r="F42" s="145"/>
      <c r="G42" s="146"/>
      <c r="H42" s="32"/>
    </row>
    <row r="43" spans="1:8" x14ac:dyDescent="0.25">
      <c r="A43" s="147"/>
      <c r="B43" s="144"/>
      <c r="C43" s="145"/>
      <c r="D43" s="145"/>
      <c r="E43" s="145"/>
      <c r="F43" s="147"/>
      <c r="G43" s="146"/>
    </row>
    <row r="44" spans="1:8" x14ac:dyDescent="0.25">
      <c r="A44" s="147"/>
      <c r="B44" s="147"/>
      <c r="C44" s="145"/>
      <c r="D44" s="145"/>
      <c r="E44" s="145"/>
      <c r="F44" s="147"/>
      <c r="G44" s="146"/>
    </row>
    <row r="45" spans="1:8" x14ac:dyDescent="0.25">
      <c r="A45" s="17"/>
      <c r="B45" s="44"/>
      <c r="C45" s="14"/>
      <c r="D45" s="14"/>
      <c r="E45" s="14"/>
      <c r="F45" s="14"/>
      <c r="G45" s="19"/>
    </row>
    <row r="46" spans="1:8" x14ac:dyDescent="0.25">
      <c r="A46" s="17"/>
      <c r="B46" s="44"/>
      <c r="C46" s="14"/>
      <c r="D46" s="14"/>
      <c r="E46" s="14"/>
      <c r="F46" s="14"/>
      <c r="G46" s="19"/>
    </row>
    <row r="47" spans="1:8" x14ac:dyDescent="0.25">
      <c r="A47" s="17"/>
      <c r="B47" s="38"/>
      <c r="C47" s="14"/>
      <c r="D47" s="14"/>
      <c r="E47" s="14"/>
      <c r="F47" s="14"/>
      <c r="G47" s="19"/>
    </row>
    <row r="48" spans="1:8" x14ac:dyDescent="0.25">
      <c r="A48" s="17"/>
      <c r="B48" s="38"/>
      <c r="C48" s="14"/>
      <c r="D48" s="14"/>
      <c r="E48" s="14"/>
      <c r="F48" s="14"/>
      <c r="G48" s="19"/>
    </row>
    <row r="49" spans="1:7" x14ac:dyDescent="0.25">
      <c r="A49" s="17"/>
      <c r="B49" s="38"/>
      <c r="C49" s="14"/>
      <c r="D49" s="14"/>
      <c r="E49" s="14"/>
      <c r="F49" s="14"/>
      <c r="G49" s="19"/>
    </row>
    <row r="50" spans="1:7" ht="15.75" thickBot="1" x14ac:dyDescent="0.3">
      <c r="A50" s="20"/>
      <c r="B50" s="46"/>
      <c r="C50" s="23"/>
      <c r="D50" s="21"/>
      <c r="E50" s="22"/>
      <c r="F50" s="23"/>
      <c r="G50" s="24"/>
    </row>
    <row r="51" spans="1:7" ht="15.75" thickBot="1" x14ac:dyDescent="0.3">
      <c r="A51" s="7" t="s">
        <v>6</v>
      </c>
      <c r="B51" s="25"/>
    </row>
    <row r="54" spans="1:7" ht="15.75" thickBot="1" x14ac:dyDescent="0.3">
      <c r="A54" t="s">
        <v>23</v>
      </c>
    </row>
    <row r="55" spans="1:7" ht="15.75" thickBot="1" x14ac:dyDescent="0.3">
      <c r="A55" s="8" t="s">
        <v>59</v>
      </c>
      <c r="B55" s="9" t="s">
        <v>9</v>
      </c>
      <c r="C55" s="9" t="s">
        <v>10</v>
      </c>
      <c r="D55" s="9" t="s">
        <v>11</v>
      </c>
      <c r="E55" s="9" t="s">
        <v>12</v>
      </c>
      <c r="F55" s="9" t="s">
        <v>13</v>
      </c>
      <c r="G55" s="10" t="s">
        <v>14</v>
      </c>
    </row>
    <row r="56" spans="1:7" x14ac:dyDescent="0.25">
      <c r="A56" s="11"/>
      <c r="B56" s="43"/>
      <c r="C56" s="12"/>
      <c r="D56" s="13"/>
      <c r="E56" s="13"/>
      <c r="F56" s="53"/>
      <c r="G56" s="15"/>
    </row>
    <row r="57" spans="1:7" x14ac:dyDescent="0.25">
      <c r="A57" s="17"/>
      <c r="B57" s="44"/>
      <c r="C57" s="18"/>
      <c r="D57" s="14"/>
      <c r="E57" s="13"/>
      <c r="F57" s="53"/>
      <c r="G57" s="15"/>
    </row>
    <row r="58" spans="1:7" x14ac:dyDescent="0.25">
      <c r="A58" s="17"/>
      <c r="B58" s="44"/>
      <c r="C58" s="18"/>
      <c r="D58" s="14"/>
      <c r="E58" s="14"/>
      <c r="F58" s="14"/>
      <c r="G58" s="19"/>
    </row>
    <row r="59" spans="1:7" x14ac:dyDescent="0.25">
      <c r="A59" s="17"/>
      <c r="B59" s="44"/>
      <c r="C59" s="18"/>
      <c r="D59" s="14"/>
      <c r="E59" s="14"/>
      <c r="F59" s="14"/>
      <c r="G59" s="19"/>
    </row>
    <row r="60" spans="1:7" x14ac:dyDescent="0.25">
      <c r="A60" s="17"/>
      <c r="B60" s="44"/>
      <c r="C60" s="18"/>
      <c r="D60" s="14"/>
      <c r="E60" s="14"/>
      <c r="F60" s="14"/>
      <c r="G60" s="19"/>
    </row>
    <row r="61" spans="1:7" x14ac:dyDescent="0.25">
      <c r="A61" s="17"/>
      <c r="B61" s="44"/>
      <c r="C61" s="18"/>
      <c r="D61" s="14"/>
      <c r="E61" s="14"/>
      <c r="F61" s="14"/>
      <c r="G61" s="19"/>
    </row>
    <row r="62" spans="1:7" x14ac:dyDescent="0.25">
      <c r="A62" s="17"/>
      <c r="B62" s="44"/>
      <c r="C62" s="18"/>
      <c r="D62" s="14"/>
      <c r="E62" s="14"/>
      <c r="F62" s="14"/>
      <c r="G62" s="19"/>
    </row>
    <row r="63" spans="1:7" x14ac:dyDescent="0.25">
      <c r="A63" s="17"/>
      <c r="B63" s="44"/>
      <c r="C63" s="18"/>
      <c r="D63" s="14"/>
      <c r="E63" s="14"/>
      <c r="F63" s="14"/>
      <c r="G63" s="19"/>
    </row>
    <row r="64" spans="1:7" x14ac:dyDescent="0.25">
      <c r="A64" s="17"/>
      <c r="B64" s="44"/>
      <c r="C64" s="18"/>
      <c r="D64" s="14"/>
      <c r="E64" s="14"/>
      <c r="F64" s="14"/>
      <c r="G64" s="19"/>
    </row>
    <row r="65" spans="1:7" ht="15.75" thickBot="1" x14ac:dyDescent="0.3">
      <c r="A65" s="20"/>
      <c r="B65" s="45"/>
      <c r="C65" s="21"/>
      <c r="D65" s="21"/>
      <c r="E65" s="22"/>
      <c r="F65" s="23"/>
      <c r="G65" s="24"/>
    </row>
    <row r="66" spans="1:7" ht="15.75" thickBot="1" x14ac:dyDescent="0.3">
      <c r="A66" s="7" t="s">
        <v>7</v>
      </c>
      <c r="B66" s="2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4E651-4325-4512-91C8-D7DC50E30CB8}">
  <dimension ref="A2:K66"/>
  <sheetViews>
    <sheetView zoomScale="85" zoomScaleNormal="85" workbookViewId="0">
      <selection activeCell="J50" sqref="J50"/>
    </sheetView>
  </sheetViews>
  <sheetFormatPr baseColWidth="10" defaultColWidth="9.140625" defaultRowHeight="15" x14ac:dyDescent="0.25"/>
  <cols>
    <col min="1" max="1" width="17.7109375" customWidth="1"/>
    <col min="2" max="2" width="12.85546875" customWidth="1"/>
    <col min="3" max="3" width="10.140625" bestFit="1" customWidth="1"/>
    <col min="7" max="7" width="12.28515625" bestFit="1" customWidth="1"/>
    <col min="11" max="11" width="9.42578125" customWidth="1"/>
    <col min="14" max="14" width="20.42578125" bestFit="1" customWidth="1"/>
    <col min="16" max="16" width="20.42578125" bestFit="1" customWidth="1"/>
    <col min="17" max="17" width="9.7109375" bestFit="1" customWidth="1"/>
    <col min="19" max="19" width="13.28515625" bestFit="1" customWidth="1"/>
    <col min="21" max="21" width="10.42578125" bestFit="1" customWidth="1"/>
    <col min="25" max="25" width="12.85546875" bestFit="1" customWidth="1"/>
    <col min="26" max="26" width="8.7109375" bestFit="1" customWidth="1"/>
    <col min="27" max="28" width="9.5703125" bestFit="1" customWidth="1"/>
  </cols>
  <sheetData>
    <row r="2" spans="1:11" ht="15.75" thickBot="1" x14ac:dyDescent="0.3">
      <c r="A2" s="37" t="s">
        <v>0</v>
      </c>
    </row>
    <row r="3" spans="1:11" x14ac:dyDescent="0.25">
      <c r="A3" t="s">
        <v>48</v>
      </c>
      <c r="J3" s="48" t="s">
        <v>8</v>
      </c>
      <c r="K3" s="76">
        <v>15000</v>
      </c>
    </row>
    <row r="4" spans="1:11" x14ac:dyDescent="0.25">
      <c r="A4" t="s">
        <v>58</v>
      </c>
      <c r="J4" s="49" t="s">
        <v>3</v>
      </c>
      <c r="K4" s="131">
        <v>0.25</v>
      </c>
    </row>
    <row r="5" spans="1:11" x14ac:dyDescent="0.25">
      <c r="A5" t="s">
        <v>57</v>
      </c>
      <c r="J5" s="49" t="s">
        <v>1</v>
      </c>
      <c r="K5" s="86">
        <v>0.02</v>
      </c>
    </row>
    <row r="6" spans="1:11" x14ac:dyDescent="0.25">
      <c r="A6" t="s">
        <v>56</v>
      </c>
      <c r="J6" s="49" t="s">
        <v>2</v>
      </c>
      <c r="K6" s="132">
        <v>0.08</v>
      </c>
    </row>
    <row r="7" spans="1:11" ht="15.75" thickBot="1" x14ac:dyDescent="0.3">
      <c r="A7" t="s">
        <v>55</v>
      </c>
      <c r="J7" s="51" t="s">
        <v>51</v>
      </c>
      <c r="K7" s="133">
        <v>0.09</v>
      </c>
    </row>
    <row r="9" spans="1:11" ht="15.75" thickBot="1" x14ac:dyDescent="0.3">
      <c r="A9" t="s">
        <v>21</v>
      </c>
    </row>
    <row r="10" spans="1:11" ht="15.75" thickBot="1" x14ac:dyDescent="0.3">
      <c r="A10" s="130" t="s">
        <v>59</v>
      </c>
      <c r="B10" s="129" t="s">
        <v>9</v>
      </c>
      <c r="C10" s="129" t="s">
        <v>10</v>
      </c>
      <c r="D10" s="129" t="s">
        <v>11</v>
      </c>
      <c r="E10" s="129" t="s">
        <v>12</v>
      </c>
      <c r="F10" s="129" t="s">
        <v>13</v>
      </c>
      <c r="G10" s="128" t="s">
        <v>14</v>
      </c>
    </row>
    <row r="11" spans="1:11" x14ac:dyDescent="0.25">
      <c r="A11" s="127"/>
      <c r="B11" s="126"/>
      <c r="C11" s="126"/>
      <c r="D11" s="31"/>
      <c r="E11" s="31"/>
      <c r="F11" s="31"/>
      <c r="G11" s="125"/>
    </row>
    <row r="12" spans="1:11" x14ac:dyDescent="0.25">
      <c r="A12" s="17"/>
      <c r="B12" s="18"/>
      <c r="C12" s="18"/>
      <c r="D12" s="14"/>
      <c r="E12" s="13"/>
      <c r="F12" s="14"/>
      <c r="G12" s="146"/>
    </row>
    <row r="13" spans="1:11" x14ac:dyDescent="0.25">
      <c r="A13" s="17"/>
      <c r="B13" s="18"/>
      <c r="C13" s="18"/>
      <c r="D13" s="14"/>
      <c r="E13" s="14"/>
      <c r="F13" s="14"/>
      <c r="G13" s="146"/>
    </row>
    <row r="14" spans="1:11" x14ac:dyDescent="0.25">
      <c r="A14" s="17"/>
      <c r="B14" s="18"/>
      <c r="C14" s="18"/>
      <c r="D14" s="14"/>
      <c r="E14" s="14"/>
      <c r="F14" s="14"/>
      <c r="G14" s="146"/>
    </row>
    <row r="15" spans="1:11" x14ac:dyDescent="0.25">
      <c r="A15" s="17"/>
      <c r="B15" s="18"/>
      <c r="C15" s="18"/>
      <c r="D15" s="14"/>
      <c r="E15" s="14"/>
      <c r="F15" s="14"/>
      <c r="G15" s="146"/>
    </row>
    <row r="16" spans="1:11" x14ac:dyDescent="0.25">
      <c r="A16" s="17"/>
      <c r="B16" s="18"/>
      <c r="C16" s="18"/>
      <c r="D16" s="14"/>
      <c r="E16" s="14"/>
      <c r="F16" s="14"/>
      <c r="G16" s="146"/>
    </row>
    <row r="17" spans="1:9" x14ac:dyDescent="0.25">
      <c r="A17" s="17"/>
      <c r="B17" s="18"/>
      <c r="C17" s="18"/>
      <c r="D17" s="14"/>
      <c r="E17" s="14"/>
      <c r="F17" s="14"/>
      <c r="G17" s="146"/>
    </row>
    <row r="18" spans="1:9" x14ac:dyDescent="0.25">
      <c r="A18" s="17"/>
      <c r="B18" s="18"/>
      <c r="C18" s="18"/>
      <c r="D18" s="14"/>
      <c r="E18" s="14"/>
      <c r="F18" s="14"/>
      <c r="G18" s="19"/>
    </row>
    <row r="19" spans="1:9" x14ac:dyDescent="0.25">
      <c r="A19" s="17"/>
      <c r="B19" s="18"/>
      <c r="C19" s="18"/>
      <c r="D19" s="14"/>
      <c r="E19" s="14"/>
      <c r="F19" s="14"/>
      <c r="G19" s="19"/>
    </row>
    <row r="20" spans="1:9" ht="15.75" thickBot="1" x14ac:dyDescent="0.3">
      <c r="A20" s="20"/>
      <c r="B20" s="21"/>
      <c r="C20" s="21"/>
      <c r="D20" s="21"/>
      <c r="E20" s="22"/>
      <c r="F20" s="23"/>
      <c r="G20" s="24"/>
    </row>
    <row r="21" spans="1:9" ht="15.75" thickBot="1" x14ac:dyDescent="0.3">
      <c r="A21" s="7" t="s">
        <v>4</v>
      </c>
      <c r="B21" s="25"/>
    </row>
    <row r="24" spans="1:9" ht="15.75" thickBot="1" x14ac:dyDescent="0.3">
      <c r="A24" t="s">
        <v>22</v>
      </c>
      <c r="H24" s="34"/>
      <c r="I24" s="34"/>
    </row>
    <row r="25" spans="1:9" ht="15.75" thickBot="1" x14ac:dyDescent="0.3">
      <c r="A25" s="8" t="s">
        <v>59</v>
      </c>
      <c r="B25" s="9" t="s">
        <v>9</v>
      </c>
      <c r="C25" s="9" t="s">
        <v>10</v>
      </c>
      <c r="D25" s="9" t="s">
        <v>11</v>
      </c>
      <c r="E25" s="9" t="s">
        <v>12</v>
      </c>
      <c r="F25" s="9" t="s">
        <v>13</v>
      </c>
      <c r="G25" s="10" t="s">
        <v>14</v>
      </c>
    </row>
    <row r="26" spans="1:9" x14ac:dyDescent="0.25">
      <c r="A26" s="11"/>
      <c r="B26" s="12"/>
      <c r="C26" s="12"/>
      <c r="D26" s="13"/>
      <c r="E26" s="13"/>
      <c r="G26" s="15"/>
    </row>
    <row r="27" spans="1:9" x14ac:dyDescent="0.25">
      <c r="A27" s="17"/>
      <c r="B27" s="18"/>
      <c r="C27" s="14"/>
      <c r="D27" s="14"/>
      <c r="E27" s="14"/>
      <c r="F27" s="38"/>
      <c r="G27" s="19"/>
    </row>
    <row r="28" spans="1:9" x14ac:dyDescent="0.25">
      <c r="A28" s="17"/>
      <c r="B28" s="99"/>
      <c r="C28" s="14"/>
      <c r="D28" s="14"/>
      <c r="E28" s="13"/>
      <c r="F28" s="14"/>
      <c r="G28" s="146"/>
    </row>
    <row r="29" spans="1:9" x14ac:dyDescent="0.25">
      <c r="A29" s="17"/>
      <c r="B29" s="99"/>
      <c r="C29" s="14"/>
      <c r="D29" s="14"/>
      <c r="E29" s="14"/>
      <c r="F29" s="14"/>
      <c r="G29" s="146"/>
    </row>
    <row r="30" spans="1:9" x14ac:dyDescent="0.25">
      <c r="A30" s="17"/>
      <c r="B30" s="18"/>
      <c r="C30" s="14"/>
      <c r="D30" s="14"/>
      <c r="E30" s="14"/>
      <c r="F30" s="14"/>
      <c r="G30" s="146"/>
    </row>
    <row r="31" spans="1:9" x14ac:dyDescent="0.25">
      <c r="A31" s="17"/>
      <c r="B31" s="99"/>
      <c r="C31" s="14"/>
      <c r="D31" s="14"/>
      <c r="E31" s="14"/>
      <c r="F31" s="14"/>
      <c r="G31" s="19"/>
    </row>
    <row r="32" spans="1:9" x14ac:dyDescent="0.25">
      <c r="A32" s="17"/>
      <c r="B32" s="99"/>
      <c r="C32" s="14"/>
      <c r="D32" s="14"/>
      <c r="E32" s="14"/>
      <c r="F32" s="14"/>
      <c r="G32" s="19"/>
    </row>
    <row r="33" spans="1:9" x14ac:dyDescent="0.25">
      <c r="A33" s="17"/>
      <c r="B33" s="99"/>
      <c r="C33" s="14"/>
      <c r="D33" s="14"/>
      <c r="E33" s="14"/>
      <c r="F33" s="14"/>
      <c r="G33" s="19"/>
    </row>
    <row r="34" spans="1:9" x14ac:dyDescent="0.25">
      <c r="A34" s="17"/>
      <c r="B34" s="99"/>
      <c r="C34" s="14"/>
      <c r="D34" s="14"/>
      <c r="E34" s="14"/>
      <c r="F34" s="14"/>
      <c r="G34" s="19"/>
    </row>
    <row r="35" spans="1:9" ht="15.75" thickBot="1" x14ac:dyDescent="0.3">
      <c r="A35" s="20"/>
      <c r="B35" s="98"/>
      <c r="C35" s="23"/>
      <c r="D35" s="21"/>
      <c r="E35" s="22"/>
      <c r="F35" s="23"/>
      <c r="G35" s="24"/>
    </row>
    <row r="36" spans="1:9" ht="15.75" thickBot="1" x14ac:dyDescent="0.3">
      <c r="A36" s="7" t="s">
        <v>5</v>
      </c>
      <c r="B36" s="25"/>
    </row>
    <row r="37" spans="1:9" x14ac:dyDescent="0.25">
      <c r="C37" s="32"/>
    </row>
    <row r="38" spans="1:9" x14ac:dyDescent="0.25">
      <c r="C38" s="32"/>
      <c r="D38" s="32"/>
    </row>
    <row r="39" spans="1:9" ht="15.75" thickBot="1" x14ac:dyDescent="0.3">
      <c r="A39" t="s">
        <v>26</v>
      </c>
      <c r="H39" s="32"/>
      <c r="I39" s="33"/>
    </row>
    <row r="40" spans="1:9" ht="15.75" thickBot="1" x14ac:dyDescent="0.3">
      <c r="A40" s="8" t="s">
        <v>59</v>
      </c>
      <c r="B40" s="9" t="s">
        <v>9</v>
      </c>
      <c r="C40" s="9" t="s">
        <v>10</v>
      </c>
      <c r="D40" s="9" t="s">
        <v>11</v>
      </c>
      <c r="E40" s="9" t="s">
        <v>12</v>
      </c>
      <c r="F40" s="9" t="s">
        <v>13</v>
      </c>
      <c r="G40" s="10" t="s">
        <v>14</v>
      </c>
      <c r="H40" s="32"/>
      <c r="I40" s="33"/>
    </row>
    <row r="41" spans="1:9" x14ac:dyDescent="0.25">
      <c r="A41" s="11"/>
      <c r="B41" s="12"/>
      <c r="C41" s="12"/>
      <c r="D41" s="13"/>
      <c r="E41" s="13"/>
      <c r="F41" s="13"/>
      <c r="G41" s="15"/>
      <c r="H41" s="32"/>
      <c r="I41" s="33"/>
    </row>
    <row r="42" spans="1:9" x14ac:dyDescent="0.25">
      <c r="A42" s="17"/>
      <c r="B42" s="18"/>
      <c r="C42" s="14"/>
      <c r="D42" s="14"/>
      <c r="E42" s="13"/>
      <c r="F42" s="13"/>
      <c r="G42" s="146"/>
      <c r="H42" s="32"/>
      <c r="I42" s="33"/>
    </row>
    <row r="43" spans="1:9" x14ac:dyDescent="0.25">
      <c r="A43" s="38"/>
      <c r="B43" s="18"/>
      <c r="C43" s="14"/>
      <c r="D43" s="14"/>
      <c r="E43" s="13"/>
      <c r="F43" s="13"/>
      <c r="G43" s="146"/>
    </row>
    <row r="44" spans="1:9" x14ac:dyDescent="0.25">
      <c r="A44" s="38"/>
      <c r="B44" s="99"/>
      <c r="C44" s="14"/>
      <c r="D44" s="14"/>
      <c r="E44" s="14"/>
      <c r="F44" s="14"/>
      <c r="G44" s="146"/>
    </row>
    <row r="45" spans="1:9" x14ac:dyDescent="0.25">
      <c r="A45" s="38"/>
      <c r="B45" s="99"/>
      <c r="C45" s="14"/>
      <c r="D45" s="14"/>
      <c r="E45" s="14"/>
      <c r="F45" s="14"/>
      <c r="G45" s="19"/>
    </row>
    <row r="46" spans="1:9" x14ac:dyDescent="0.25">
      <c r="A46" s="17"/>
      <c r="B46" s="18"/>
      <c r="C46" s="14"/>
      <c r="D46" s="14"/>
      <c r="E46" s="14"/>
      <c r="F46" s="14"/>
      <c r="G46" s="19"/>
    </row>
    <row r="47" spans="1:9" x14ac:dyDescent="0.25">
      <c r="A47" s="17"/>
      <c r="B47" s="99"/>
      <c r="C47" s="14"/>
      <c r="D47" s="14"/>
      <c r="E47" s="14"/>
      <c r="F47" s="14"/>
      <c r="G47" s="19"/>
    </row>
    <row r="48" spans="1:9" x14ac:dyDescent="0.25">
      <c r="A48" s="17"/>
      <c r="B48" s="99"/>
      <c r="C48" s="14"/>
      <c r="D48" s="14"/>
      <c r="E48" s="14"/>
      <c r="F48" s="14"/>
      <c r="G48" s="19"/>
    </row>
    <row r="49" spans="1:7" x14ac:dyDescent="0.25">
      <c r="A49" s="17"/>
      <c r="B49" s="99"/>
      <c r="C49" s="14"/>
      <c r="D49" s="14"/>
      <c r="E49" s="14"/>
      <c r="F49" s="14"/>
      <c r="G49" s="19"/>
    </row>
    <row r="50" spans="1:7" ht="15.75" thickBot="1" x14ac:dyDescent="0.3">
      <c r="A50" s="20"/>
      <c r="B50" s="98"/>
      <c r="C50" s="23"/>
      <c r="D50" s="21"/>
      <c r="E50" s="22"/>
      <c r="F50" s="23"/>
      <c r="G50" s="24"/>
    </row>
    <row r="51" spans="1:7" ht="15.75" thickBot="1" x14ac:dyDescent="0.3">
      <c r="A51" s="7" t="s">
        <v>6</v>
      </c>
      <c r="B51" s="25"/>
    </row>
    <row r="54" spans="1:7" ht="15.75" thickBot="1" x14ac:dyDescent="0.3">
      <c r="A54" t="s">
        <v>23</v>
      </c>
    </row>
    <row r="55" spans="1:7" ht="15.75" thickBot="1" x14ac:dyDescent="0.3">
      <c r="A55" s="8" t="s">
        <v>59</v>
      </c>
      <c r="B55" s="9" t="s">
        <v>9</v>
      </c>
      <c r="C55" s="9" t="s">
        <v>10</v>
      </c>
      <c r="D55" s="9" t="s">
        <v>11</v>
      </c>
      <c r="E55" s="9" t="s">
        <v>12</v>
      </c>
      <c r="F55" s="9" t="s">
        <v>13</v>
      </c>
      <c r="G55" s="10" t="s">
        <v>14</v>
      </c>
    </row>
    <row r="56" spans="1:7" x14ac:dyDescent="0.25">
      <c r="A56" s="137"/>
      <c r="B56" s="139"/>
      <c r="C56" s="139"/>
      <c r="D56" s="140"/>
      <c r="E56" s="140"/>
      <c r="F56" s="140"/>
      <c r="G56" s="148"/>
    </row>
    <row r="57" spans="1:7" x14ac:dyDescent="0.25">
      <c r="A57" s="95"/>
      <c r="B57" s="18"/>
      <c r="C57" s="18"/>
      <c r="D57" s="14"/>
      <c r="E57" s="13"/>
      <c r="F57" s="13"/>
      <c r="G57" s="96"/>
    </row>
    <row r="58" spans="1:7" x14ac:dyDescent="0.25">
      <c r="A58" s="95"/>
      <c r="B58" s="18"/>
      <c r="C58" s="18"/>
      <c r="D58" s="14"/>
      <c r="E58" s="14"/>
      <c r="F58" s="14"/>
      <c r="G58" s="94"/>
    </row>
    <row r="59" spans="1:7" x14ac:dyDescent="0.25">
      <c r="A59" s="95"/>
      <c r="B59" s="18"/>
      <c r="C59" s="18"/>
      <c r="D59" s="14"/>
      <c r="E59" s="14"/>
      <c r="F59" s="14"/>
      <c r="G59" s="94"/>
    </row>
    <row r="60" spans="1:7" x14ac:dyDescent="0.25">
      <c r="A60" s="95"/>
      <c r="B60" s="18"/>
      <c r="C60" s="18"/>
      <c r="D60" s="14"/>
      <c r="E60" s="14"/>
      <c r="F60" s="14"/>
      <c r="G60" s="94"/>
    </row>
    <row r="61" spans="1:7" x14ac:dyDescent="0.25">
      <c r="A61" s="95"/>
      <c r="B61" s="18"/>
      <c r="C61" s="18"/>
      <c r="D61" s="14"/>
      <c r="E61" s="14"/>
      <c r="F61" s="14"/>
      <c r="G61" s="94"/>
    </row>
    <row r="62" spans="1:7" x14ac:dyDescent="0.25">
      <c r="A62" s="95"/>
      <c r="B62" s="18"/>
      <c r="C62" s="18"/>
      <c r="D62" s="14"/>
      <c r="E62" s="14"/>
      <c r="F62" s="14"/>
      <c r="G62" s="94"/>
    </row>
    <row r="63" spans="1:7" x14ac:dyDescent="0.25">
      <c r="A63" s="95"/>
      <c r="B63" s="18"/>
      <c r="C63" s="18"/>
      <c r="D63" s="14"/>
      <c r="E63" s="14"/>
      <c r="F63" s="14"/>
      <c r="G63" s="94"/>
    </row>
    <row r="64" spans="1:7" x14ac:dyDescent="0.25">
      <c r="A64" s="95"/>
      <c r="B64" s="18"/>
      <c r="C64" s="18"/>
      <c r="D64" s="14"/>
      <c r="E64" s="14"/>
      <c r="F64" s="14"/>
      <c r="G64" s="94"/>
    </row>
    <row r="65" spans="1:7" ht="15.75" thickBot="1" x14ac:dyDescent="0.3">
      <c r="A65" s="93"/>
      <c r="B65" s="21"/>
      <c r="C65" s="21"/>
      <c r="D65" s="21"/>
      <c r="E65" s="22"/>
      <c r="F65" s="23"/>
      <c r="G65" s="92"/>
    </row>
    <row r="66" spans="1:7" ht="15.75" thickBot="1" x14ac:dyDescent="0.3">
      <c r="A66" s="7" t="s">
        <v>7</v>
      </c>
      <c r="B66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1FF71-7A37-43D6-8267-EB07B9F7A9AB}">
  <dimension ref="A2:Z66"/>
  <sheetViews>
    <sheetView topLeftCell="A2" zoomScale="70" zoomScaleNormal="70" workbookViewId="0">
      <selection activeCell="K35" sqref="K35"/>
    </sheetView>
  </sheetViews>
  <sheetFormatPr baseColWidth="10" defaultColWidth="9.140625" defaultRowHeight="15" x14ac:dyDescent="0.25"/>
  <cols>
    <col min="1" max="1" width="17.7109375" customWidth="1"/>
    <col min="2" max="2" width="12.85546875" customWidth="1"/>
    <col min="3" max="3" width="10.140625" bestFit="1" customWidth="1"/>
    <col min="6" max="6" width="19.5703125" bestFit="1" customWidth="1"/>
    <col min="7" max="7" width="11.5703125" bestFit="1" customWidth="1"/>
    <col min="9" max="9" width="11.140625" bestFit="1" customWidth="1"/>
    <col min="10" max="10" width="15.5703125" customWidth="1"/>
    <col min="11" max="11" width="9.42578125" customWidth="1"/>
    <col min="16" max="16" width="12.5703125" bestFit="1" customWidth="1"/>
    <col min="17" max="17" width="16.42578125" bestFit="1" customWidth="1"/>
    <col min="18" max="18" width="15" bestFit="1" customWidth="1"/>
    <col min="19" max="19" width="14.42578125" bestFit="1" customWidth="1"/>
    <col min="21" max="21" width="16.42578125" bestFit="1" customWidth="1"/>
    <col min="22" max="23" width="20.5703125" bestFit="1" customWidth="1"/>
  </cols>
  <sheetData>
    <row r="2" spans="1:10" ht="15.75" thickBot="1" x14ac:dyDescent="0.3">
      <c r="A2" s="37" t="s">
        <v>0</v>
      </c>
    </row>
    <row r="3" spans="1:10" x14ac:dyDescent="0.25">
      <c r="A3" t="s">
        <v>48</v>
      </c>
      <c r="I3" s="1" t="s">
        <v>8</v>
      </c>
      <c r="J3" s="2">
        <v>150</v>
      </c>
    </row>
    <row r="4" spans="1:10" ht="15.75" thickBot="1" x14ac:dyDescent="0.3">
      <c r="A4" t="s">
        <v>27</v>
      </c>
      <c r="I4" s="3" t="s">
        <v>3</v>
      </c>
      <c r="J4" s="36">
        <v>0.05</v>
      </c>
    </row>
    <row r="5" spans="1:10" ht="15.75" thickBot="1" x14ac:dyDescent="0.3">
      <c r="A5" t="s">
        <v>49</v>
      </c>
      <c r="I5" s="3" t="s">
        <v>1</v>
      </c>
      <c r="J5" s="134">
        <v>0.03</v>
      </c>
    </row>
    <row r="6" spans="1:10" ht="15.75" thickBot="1" x14ac:dyDescent="0.3">
      <c r="A6" t="s">
        <v>29</v>
      </c>
      <c r="I6" s="6" t="s">
        <v>2</v>
      </c>
      <c r="J6" s="116">
        <v>0.06</v>
      </c>
    </row>
    <row r="7" spans="1:10" x14ac:dyDescent="0.25">
      <c r="A7" t="s">
        <v>30</v>
      </c>
    </row>
    <row r="9" spans="1:10" ht="15.75" thickBot="1" x14ac:dyDescent="0.3">
      <c r="A9" t="s">
        <v>21</v>
      </c>
    </row>
    <row r="10" spans="1:10" ht="15.75" thickBot="1" x14ac:dyDescent="0.3">
      <c r="A10" s="8" t="s">
        <v>59</v>
      </c>
      <c r="B10" s="9" t="s">
        <v>9</v>
      </c>
      <c r="C10" s="9" t="s">
        <v>10</v>
      </c>
      <c r="D10" s="9" t="s">
        <v>11</v>
      </c>
      <c r="E10" s="9" t="s">
        <v>12</v>
      </c>
      <c r="F10" s="9" t="s">
        <v>13</v>
      </c>
      <c r="G10" s="10" t="s">
        <v>14</v>
      </c>
    </row>
    <row r="11" spans="1:10" x14ac:dyDescent="0.25">
      <c r="A11" s="11">
        <f>-O24</f>
        <v>-10000</v>
      </c>
      <c r="B11" s="43">
        <f>J5</f>
        <v>0.03</v>
      </c>
      <c r="C11" s="12"/>
      <c r="D11" s="13">
        <f>N24</f>
        <v>0</v>
      </c>
      <c r="E11" s="13" t="s">
        <v>38</v>
      </c>
      <c r="F11" s="53">
        <f>(1+B11)^(D11)</f>
        <v>1</v>
      </c>
      <c r="G11" s="57">
        <f>A11*F11</f>
        <v>-10000</v>
      </c>
    </row>
    <row r="12" spans="1:10" x14ac:dyDescent="0.25">
      <c r="A12" s="17">
        <f>O25</f>
        <v>200</v>
      </c>
      <c r="B12" s="44">
        <f>J5</f>
        <v>0.03</v>
      </c>
      <c r="C12" s="18"/>
      <c r="D12" s="14">
        <v>5</v>
      </c>
      <c r="E12" s="14" t="s">
        <v>24</v>
      </c>
      <c r="F12" s="38">
        <f>((1+B12)^D12-1)/(B12*((1+B12)^D12))</f>
        <v>4.5797071871945301</v>
      </c>
      <c r="G12" s="58">
        <f>A12*F12</f>
        <v>915.94143743890606</v>
      </c>
    </row>
    <row r="13" spans="1:10" x14ac:dyDescent="0.25">
      <c r="A13" s="17">
        <f>J3</f>
        <v>150</v>
      </c>
      <c r="B13" s="44">
        <f>B12</f>
        <v>0.03</v>
      </c>
      <c r="C13" s="18"/>
      <c r="D13" s="14">
        <v>5</v>
      </c>
      <c r="E13" s="14" t="s">
        <v>28</v>
      </c>
      <c r="F13" s="38">
        <f>(1/B13)*((((1+B13)^D13)-1)/(B13*(1+B13)^D13)-(D13/(1+B13)^D13))</f>
        <v>8.8887755091236667</v>
      </c>
      <c r="G13" s="58">
        <f>A13*F13</f>
        <v>1333.3163263685501</v>
      </c>
    </row>
    <row r="14" spans="1:10" x14ac:dyDescent="0.25">
      <c r="A14" s="17"/>
      <c r="B14" s="43"/>
      <c r="C14" s="12"/>
      <c r="D14" s="13"/>
      <c r="E14" s="13"/>
      <c r="F14" s="53"/>
      <c r="G14" s="15"/>
    </row>
    <row r="15" spans="1:10" x14ac:dyDescent="0.25">
      <c r="A15" s="17"/>
      <c r="B15" s="44"/>
      <c r="C15" s="18"/>
      <c r="D15" s="14"/>
      <c r="E15" s="14"/>
      <c r="F15" s="14"/>
      <c r="G15" s="19"/>
    </row>
    <row r="16" spans="1:10" x14ac:dyDescent="0.25">
      <c r="A16" s="17"/>
      <c r="B16" s="44"/>
      <c r="C16" s="18"/>
      <c r="D16" s="14"/>
      <c r="E16" s="14"/>
      <c r="F16" s="14"/>
      <c r="G16" s="19"/>
    </row>
    <row r="17" spans="1:26" x14ac:dyDescent="0.25">
      <c r="A17" s="17"/>
      <c r="B17" s="44"/>
      <c r="C17" s="18"/>
      <c r="D17" s="14"/>
      <c r="E17" s="14"/>
      <c r="F17" s="14"/>
      <c r="G17" s="19"/>
    </row>
    <row r="18" spans="1:26" x14ac:dyDescent="0.25">
      <c r="A18" s="17"/>
      <c r="B18" s="44"/>
      <c r="C18" s="18"/>
      <c r="D18" s="14"/>
      <c r="E18" s="14"/>
      <c r="F18" s="14"/>
      <c r="G18" s="19"/>
    </row>
    <row r="19" spans="1:26" x14ac:dyDescent="0.25">
      <c r="A19" s="17"/>
      <c r="B19" s="44"/>
      <c r="C19" s="18"/>
      <c r="D19" s="14"/>
      <c r="E19" s="14"/>
      <c r="F19" s="14"/>
      <c r="G19" s="19"/>
    </row>
    <row r="20" spans="1:26" ht="15.75" thickBot="1" x14ac:dyDescent="0.3">
      <c r="A20" s="20"/>
      <c r="B20" s="45"/>
      <c r="C20" s="21"/>
      <c r="D20" s="21"/>
      <c r="E20" s="22"/>
      <c r="F20" s="23"/>
      <c r="G20" s="24"/>
    </row>
    <row r="21" spans="1:26" ht="21.75" thickBot="1" x14ac:dyDescent="0.4">
      <c r="A21" s="7" t="s">
        <v>4</v>
      </c>
      <c r="B21" s="25">
        <f>G11+G12+G13</f>
        <v>-7750.7422361925446</v>
      </c>
      <c r="N21" s="136" t="s">
        <v>60</v>
      </c>
      <c r="R21" s="59" t="s">
        <v>36</v>
      </c>
      <c r="S21" s="59" t="s">
        <v>41</v>
      </c>
      <c r="T21" s="48"/>
      <c r="U21" s="54"/>
      <c r="V21" s="59" t="s">
        <v>43</v>
      </c>
      <c r="W21" s="59" t="s">
        <v>46</v>
      </c>
      <c r="X21" s="54"/>
      <c r="Y21" s="54"/>
      <c r="Z21" s="76"/>
    </row>
    <row r="22" spans="1:26" ht="15.75" thickBot="1" x14ac:dyDescent="0.3">
      <c r="O22" s="32"/>
      <c r="P22" s="32"/>
      <c r="R22" s="70">
        <f>SUM(R24:R29)</f>
        <v>-7750.7422361925246</v>
      </c>
      <c r="S22" s="70">
        <f>SUM(S31:S37)</f>
        <v>2721.9890236541064</v>
      </c>
      <c r="T22" s="49" t="s">
        <v>1</v>
      </c>
      <c r="U22" t="s">
        <v>2</v>
      </c>
      <c r="V22" s="70">
        <f>SUM(V24:V37)</f>
        <v>-9724.9373505078584</v>
      </c>
      <c r="W22" s="70">
        <f>SUM(Z24:Z37)</f>
        <v>-16966.121653878949</v>
      </c>
      <c r="Y22" s="85"/>
      <c r="Z22" s="86"/>
    </row>
    <row r="23" spans="1:26" x14ac:dyDescent="0.25">
      <c r="N23" s="1" t="s">
        <v>15</v>
      </c>
      <c r="O23" s="2" t="s">
        <v>16</v>
      </c>
      <c r="P23" s="48" t="s">
        <v>40</v>
      </c>
      <c r="Q23" s="47" t="s">
        <v>39</v>
      </c>
      <c r="R23" s="59" t="s">
        <v>37</v>
      </c>
      <c r="S23" s="60" t="s">
        <v>42</v>
      </c>
      <c r="T23" s="49" t="s">
        <v>45</v>
      </c>
      <c r="U23" t="s">
        <v>45</v>
      </c>
      <c r="V23" s="50"/>
      <c r="W23" s="49" t="s">
        <v>47</v>
      </c>
      <c r="X23" t="s">
        <v>44</v>
      </c>
      <c r="Y23" t="s">
        <v>44</v>
      </c>
      <c r="Z23" s="86"/>
    </row>
    <row r="24" spans="1:26" ht="15.75" thickBot="1" x14ac:dyDescent="0.3">
      <c r="A24" t="s">
        <v>22</v>
      </c>
      <c r="H24" s="34"/>
      <c r="I24" s="34"/>
      <c r="L24" s="34"/>
      <c r="N24" s="3">
        <v>0</v>
      </c>
      <c r="O24" s="4">
        <v>10000</v>
      </c>
      <c r="P24" s="49">
        <v>0</v>
      </c>
      <c r="Q24" s="50">
        <f>-O24</f>
        <v>-10000</v>
      </c>
      <c r="R24" s="73">
        <f>Q24</f>
        <v>-10000</v>
      </c>
      <c r="S24" s="60"/>
      <c r="T24" s="77">
        <f>(1+P24)^-(N24-N$24)</f>
        <v>1</v>
      </c>
      <c r="U24" s="75"/>
      <c r="V24" s="78">
        <f>-O24</f>
        <v>-10000</v>
      </c>
      <c r="W24" s="79">
        <f>P25</f>
        <v>0.03</v>
      </c>
      <c r="X24" s="75">
        <f>(1+W24)^(N$31-N24)</f>
        <v>1.22987386542487</v>
      </c>
      <c r="Y24" s="75"/>
      <c r="Z24" s="50">
        <f>Q24*X24*$Y$31</f>
        <v>-17445.995837693426</v>
      </c>
    </row>
    <row r="25" spans="1:26" ht="15.75" thickBot="1" x14ac:dyDescent="0.3">
      <c r="A25" s="8" t="s">
        <v>59</v>
      </c>
      <c r="B25" s="9" t="s">
        <v>9</v>
      </c>
      <c r="C25" s="9" t="s">
        <v>10</v>
      </c>
      <c r="D25" s="9" t="s">
        <v>11</v>
      </c>
      <c r="E25" s="9" t="s">
        <v>12</v>
      </c>
      <c r="F25" s="9" t="s">
        <v>13</v>
      </c>
      <c r="G25" s="10" t="s">
        <v>14</v>
      </c>
      <c r="N25" s="3">
        <v>1</v>
      </c>
      <c r="O25" s="4">
        <v>200</v>
      </c>
      <c r="P25" s="135">
        <f>J5</f>
        <v>0.03</v>
      </c>
      <c r="Q25" s="50">
        <f>O25</f>
        <v>200</v>
      </c>
      <c r="R25" s="71">
        <f>Q25*(1+P25)^($N$24-N25)</f>
        <v>194.17475728155341</v>
      </c>
      <c r="S25" s="60"/>
      <c r="T25" s="77">
        <f>(1+P25)^-(N25-N$24)</f>
        <v>0.970873786407767</v>
      </c>
      <c r="U25" s="75"/>
      <c r="V25" s="81">
        <f>Q25*(1+P25)^($N$24-N25)</f>
        <v>194.17475728155341</v>
      </c>
      <c r="W25" s="79">
        <f t="shared" ref="W25:W37" si="0">P26</f>
        <v>0.03</v>
      </c>
      <c r="X25" s="75">
        <f>(1+W25)^(N$31-N25)</f>
        <v>1.1940522965289999</v>
      </c>
      <c r="Y25" s="75"/>
      <c r="Z25" s="50">
        <f>Q25*X25*$Y$31</f>
        <v>338.75720073191115</v>
      </c>
    </row>
    <row r="26" spans="1:26" x14ac:dyDescent="0.25">
      <c r="A26" s="11">
        <f>O31</f>
        <v>400</v>
      </c>
      <c r="B26" s="43">
        <f>J6</f>
        <v>0.06</v>
      </c>
      <c r="C26" s="12">
        <f>J4</f>
        <v>0.05</v>
      </c>
      <c r="D26" s="13">
        <f>N37-N30</f>
        <v>7</v>
      </c>
      <c r="E26" s="13" t="s">
        <v>32</v>
      </c>
      <c r="F26" s="75">
        <f>(1-((1+C26)/(1+B26))^D26)/(B26-C26)</f>
        <v>6.4197854331464779</v>
      </c>
      <c r="G26" s="15">
        <f>A26*F26</f>
        <v>2567.9141732585913</v>
      </c>
      <c r="N26" s="3">
        <v>2</v>
      </c>
      <c r="O26" s="4"/>
      <c r="P26" s="135">
        <f t="shared" ref="P26:P31" si="1">P25</f>
        <v>0.03</v>
      </c>
      <c r="Q26" s="50">
        <f>Q25+$J$3</f>
        <v>350</v>
      </c>
      <c r="R26" s="71">
        <f>Q26*(1+P26)^($N$24-N26)</f>
        <v>329.90856819681403</v>
      </c>
      <c r="S26" s="60"/>
      <c r="T26" s="77">
        <f>(1+P26)^-(N26-N$24)</f>
        <v>0.94259590913375435</v>
      </c>
      <c r="U26" s="75"/>
      <c r="V26" s="81">
        <f>Q26*(1+P26)^($N$24-N26)</f>
        <v>329.90856819681403</v>
      </c>
      <c r="W26" s="79">
        <f t="shared" si="0"/>
        <v>0.03</v>
      </c>
      <c r="X26" s="75">
        <f>(1+W26)^(N$31-N26)</f>
        <v>1.1592740742999998</v>
      </c>
      <c r="Y26" s="75"/>
      <c r="Z26" s="50">
        <f>Q26*X26*$Y$31</f>
        <v>575.55835075810137</v>
      </c>
    </row>
    <row r="27" spans="1:26" x14ac:dyDescent="0.25">
      <c r="A27" s="17">
        <f>G26</f>
        <v>2567.9141732585913</v>
      </c>
      <c r="B27" s="44">
        <f>J6</f>
        <v>0.06</v>
      </c>
      <c r="C27" s="14"/>
      <c r="D27" s="14">
        <f>N31-N30</f>
        <v>1</v>
      </c>
      <c r="E27" s="14" t="s">
        <v>38</v>
      </c>
      <c r="F27" s="38">
        <f>(1+B27)^D27</f>
        <v>1.06</v>
      </c>
      <c r="G27" s="63">
        <f>A27*F27</f>
        <v>2721.9890236541069</v>
      </c>
      <c r="N27" s="3">
        <v>3</v>
      </c>
      <c r="O27" s="4"/>
      <c r="P27" s="135">
        <f t="shared" si="1"/>
        <v>0.03</v>
      </c>
      <c r="Q27" s="50">
        <f>Q26+$J$3</f>
        <v>500</v>
      </c>
      <c r="R27" s="71">
        <f>Q27*(1+P27)^($N$24-N27)</f>
        <v>457.57082967657982</v>
      </c>
      <c r="S27" s="60"/>
      <c r="T27" s="77">
        <f>(1+P27)^-(N27-N$24)</f>
        <v>0.91514165935315961</v>
      </c>
      <c r="U27" s="75"/>
      <c r="V27" s="81">
        <f>Q27*(1+P27)^($N$24-N27)</f>
        <v>457.57082967657982</v>
      </c>
      <c r="W27" s="79">
        <f t="shared" si="0"/>
        <v>0.03</v>
      </c>
      <c r="X27" s="75">
        <f>(1+W27)^(N$31-N27)</f>
        <v>1.1255088099999999</v>
      </c>
      <c r="Y27" s="75"/>
      <c r="Z27" s="50">
        <f>Q27*X27*$Y$31</f>
        <v>798.27787899875364</v>
      </c>
    </row>
    <row r="28" spans="1:26" x14ac:dyDescent="0.25">
      <c r="A28" s="17"/>
      <c r="B28" s="44"/>
      <c r="C28" s="14"/>
      <c r="D28" s="14"/>
      <c r="E28" s="14"/>
      <c r="F28" s="14"/>
      <c r="G28" s="19"/>
      <c r="N28" s="3">
        <v>4</v>
      </c>
      <c r="O28" s="4"/>
      <c r="P28" s="135">
        <f t="shared" si="1"/>
        <v>0.03</v>
      </c>
      <c r="Q28" s="50">
        <f>Q27+$J$3</f>
        <v>650</v>
      </c>
      <c r="R28" s="71">
        <f>Q28*(1+P28)^($N$24-N28)</f>
        <v>577.51658114519785</v>
      </c>
      <c r="S28" s="64"/>
      <c r="T28" s="77">
        <f>(1+P28)^-(N28-N$24)</f>
        <v>0.888487047915689</v>
      </c>
      <c r="U28" s="75"/>
      <c r="V28" s="81">
        <f>Q28*(1+P28)^($N$24-N28)</f>
        <v>577.51658114519785</v>
      </c>
      <c r="W28" s="79">
        <f t="shared" si="0"/>
        <v>0.03</v>
      </c>
      <c r="X28" s="75">
        <f>(1+W28)^(N$31-N28)</f>
        <v>1.092727</v>
      </c>
      <c r="Y28" s="74"/>
      <c r="Z28" s="50">
        <f>Q28*X28*$Y$31</f>
        <v>1007.5351870858058</v>
      </c>
    </row>
    <row r="29" spans="1:26" x14ac:dyDescent="0.25">
      <c r="A29" s="17"/>
      <c r="B29" s="38"/>
      <c r="C29" s="14"/>
      <c r="D29" s="14"/>
      <c r="E29" s="14"/>
      <c r="F29" s="14"/>
      <c r="G29" s="19"/>
      <c r="N29" s="3">
        <v>5</v>
      </c>
      <c r="O29" s="4"/>
      <c r="P29" s="135">
        <f t="shared" si="1"/>
        <v>0.03</v>
      </c>
      <c r="Q29" s="50">
        <f>Q28+$J$3</f>
        <v>800</v>
      </c>
      <c r="R29" s="71">
        <f>Q29*(1+P29)^($N$24-N29)</f>
        <v>690.0870275073313</v>
      </c>
      <c r="S29" s="64"/>
      <c r="T29" s="77">
        <f>(1+P29)^-(N29-N$24)</f>
        <v>0.86260878438416411</v>
      </c>
      <c r="U29" s="74"/>
      <c r="V29" s="81">
        <f>Q29*(1+P29)^($N$24-N29)</f>
        <v>690.0870275073313</v>
      </c>
      <c r="W29" s="79">
        <f t="shared" si="0"/>
        <v>0.03</v>
      </c>
      <c r="X29" s="75">
        <f>(1+W29)^(N$31-N29)</f>
        <v>1.0609</v>
      </c>
      <c r="Y29" s="74"/>
      <c r="Z29" s="50">
        <f>Q29*X29*$Y$31</f>
        <v>1203.9255409539128</v>
      </c>
    </row>
    <row r="30" spans="1:26" x14ac:dyDescent="0.25">
      <c r="A30" s="17"/>
      <c r="B30" s="38"/>
      <c r="C30" s="14"/>
      <c r="D30" s="14"/>
      <c r="E30" s="14"/>
      <c r="F30" s="14"/>
      <c r="G30" s="19"/>
      <c r="N30" s="3">
        <v>6</v>
      </c>
      <c r="O30" s="4">
        <v>5000</v>
      </c>
      <c r="P30" s="135">
        <f t="shared" si="1"/>
        <v>0.03</v>
      </c>
      <c r="Q30" s="50">
        <f>-O30</f>
        <v>-5000</v>
      </c>
      <c r="R30" s="60"/>
      <c r="S30" s="64"/>
      <c r="T30" s="77">
        <f>(1+P30)^-(N30-N$24)</f>
        <v>0.83748425668365445</v>
      </c>
      <c r="U30" s="74"/>
      <c r="V30" s="82">
        <f>Q30*(1+P30)^($N$24-N30)</f>
        <v>-4187.4212834182727</v>
      </c>
      <c r="W30" s="79">
        <f t="shared" si="0"/>
        <v>0.03</v>
      </c>
      <c r="X30" s="75">
        <f>(1+W30)^(N$31-N30)</f>
        <v>1.03</v>
      </c>
      <c r="Y30" s="74"/>
      <c r="Z30" s="50">
        <f>Q30*X30*$Y$31</f>
        <v>-7305.3734281184034</v>
      </c>
    </row>
    <row r="31" spans="1:26" x14ac:dyDescent="0.25">
      <c r="A31" s="17"/>
      <c r="B31" s="38"/>
      <c r="C31" s="14"/>
      <c r="D31" s="14"/>
      <c r="E31" s="14"/>
      <c r="F31" s="14"/>
      <c r="G31" s="19"/>
      <c r="N31" s="3">
        <v>7</v>
      </c>
      <c r="O31" s="4">
        <v>400</v>
      </c>
      <c r="P31" s="135">
        <f t="shared" si="1"/>
        <v>0.03</v>
      </c>
      <c r="Q31" s="50">
        <f>O31</f>
        <v>400</v>
      </c>
      <c r="R31" s="60"/>
      <c r="S31" s="72">
        <f>Q31*(1+P31)^($N$31-N31)</f>
        <v>400</v>
      </c>
      <c r="T31" s="77">
        <f>(1+P31)^-(N31-N$24)</f>
        <v>0.81309151134335378</v>
      </c>
      <c r="U31" s="74">
        <f>(1+P31)^-(N31-N$31)</f>
        <v>1</v>
      </c>
      <c r="V31" s="83">
        <f>Q31*U31*$T$31</f>
        <v>325.23660453734152</v>
      </c>
      <c r="W31" s="79">
        <f t="shared" si="0"/>
        <v>0.06</v>
      </c>
      <c r="X31" s="75">
        <f>(1+W31)^(N$31-N31)</f>
        <v>1</v>
      </c>
      <c r="Y31" s="75">
        <f>(1+W31)^($N$37-N31)</f>
        <v>1.4185191122560006</v>
      </c>
      <c r="Z31" s="50">
        <f>Q31*Y31*$X$31</f>
        <v>567.40764490240019</v>
      </c>
    </row>
    <row r="32" spans="1:26" x14ac:dyDescent="0.25">
      <c r="A32" s="17"/>
      <c r="B32" s="38"/>
      <c r="C32" s="14"/>
      <c r="D32" s="14"/>
      <c r="E32" s="14"/>
      <c r="F32" s="14"/>
      <c r="G32" s="19"/>
      <c r="N32" s="3">
        <v>8</v>
      </c>
      <c r="O32" s="4"/>
      <c r="P32" s="55">
        <f>J6</f>
        <v>0.06</v>
      </c>
      <c r="Q32" s="50">
        <f>Q31*(1+$J$4)</f>
        <v>420</v>
      </c>
      <c r="R32" s="60"/>
      <c r="S32" s="72">
        <f>Q32*(1+P32)^($N$31-N32)</f>
        <v>396.22641509433959</v>
      </c>
      <c r="T32" s="79"/>
      <c r="U32" s="74">
        <f>(1+P32)^-(N32-N$31)</f>
        <v>0.94339622641509424</v>
      </c>
      <c r="V32" s="83">
        <f>Q32*U32*$T$31</f>
        <v>322.16833468321562</v>
      </c>
      <c r="W32" s="79">
        <f t="shared" si="0"/>
        <v>0.06</v>
      </c>
      <c r="X32" s="75"/>
      <c r="Y32" s="75">
        <f>(1+W32)^($N$37-N32)</f>
        <v>1.3382255776000005</v>
      </c>
      <c r="Z32" s="50">
        <f>Q32*Y32*$X$31</f>
        <v>562.05474259200025</v>
      </c>
    </row>
    <row r="33" spans="1:26" x14ac:dyDescent="0.25">
      <c r="A33" s="17"/>
      <c r="B33" s="38"/>
      <c r="C33" s="14"/>
      <c r="D33" s="14"/>
      <c r="E33" s="14"/>
      <c r="F33" s="14"/>
      <c r="G33" s="19"/>
      <c r="N33" s="3">
        <v>9</v>
      </c>
      <c r="O33" s="4"/>
      <c r="P33" s="55">
        <f>P32</f>
        <v>0.06</v>
      </c>
      <c r="Q33" s="50">
        <f>Q32*(1+$J$4)</f>
        <v>441</v>
      </c>
      <c r="R33" s="60"/>
      <c r="S33" s="72">
        <f>Q33*(1+P33)^($N$31-N33)</f>
        <v>392.48843004627975</v>
      </c>
      <c r="T33" s="79"/>
      <c r="U33" s="74">
        <f>(1+P33)^-(N33-N$31)</f>
        <v>0.88999644001423983</v>
      </c>
      <c r="V33" s="83">
        <f>Q33*U33*$T$31</f>
        <v>319.12901077110979</v>
      </c>
      <c r="W33" s="79">
        <f t="shared" si="0"/>
        <v>0.06</v>
      </c>
      <c r="X33" s="75"/>
      <c r="Y33" s="75">
        <f>(1+W33)^($N$37-N33)</f>
        <v>1.2624769600000003</v>
      </c>
      <c r="Z33" s="50">
        <f>Q33*Y33*$X$31</f>
        <v>556.75233936000018</v>
      </c>
    </row>
    <row r="34" spans="1:26" x14ac:dyDescent="0.25">
      <c r="A34" s="17"/>
      <c r="B34" s="38"/>
      <c r="C34" s="14"/>
      <c r="D34" s="14"/>
      <c r="E34" s="14"/>
      <c r="F34" s="14"/>
      <c r="G34" s="19"/>
      <c r="N34" s="3">
        <v>10</v>
      </c>
      <c r="O34" s="4"/>
      <c r="P34" s="55">
        <f t="shared" ref="P34:P39" si="2">P33</f>
        <v>0.06</v>
      </c>
      <c r="Q34" s="50">
        <f>Q33*(1+$J$4)</f>
        <v>463.05</v>
      </c>
      <c r="R34" s="60"/>
      <c r="S34" s="72">
        <f>Q34*(1+P34)^($N$31-N34)</f>
        <v>388.78570900810729</v>
      </c>
      <c r="T34" s="79"/>
      <c r="U34" s="74">
        <f>(1+P34)^-(N34-N$31)</f>
        <v>0.8396192830323016</v>
      </c>
      <c r="V34" s="83">
        <f>Q34*U34*$T$31</f>
        <v>316.1183597260993</v>
      </c>
      <c r="W34" s="79">
        <f t="shared" si="0"/>
        <v>0.06</v>
      </c>
      <c r="X34" s="75"/>
      <c r="Y34" s="75">
        <f>(1+W34)^($N$37-N34)</f>
        <v>1.1910160000000003</v>
      </c>
      <c r="Z34" s="50">
        <f>Q34*Y34*$X$31</f>
        <v>551.49995880000017</v>
      </c>
    </row>
    <row r="35" spans="1:26" ht="15.75" thickBot="1" x14ac:dyDescent="0.3">
      <c r="A35" s="20"/>
      <c r="B35" s="46"/>
      <c r="C35" s="23"/>
      <c r="D35" s="21"/>
      <c r="E35" s="22"/>
      <c r="F35" s="23"/>
      <c r="G35" s="24"/>
      <c r="N35" s="3">
        <v>11</v>
      </c>
      <c r="O35" s="5"/>
      <c r="P35" s="55">
        <f t="shared" si="2"/>
        <v>0.06</v>
      </c>
      <c r="Q35" s="50">
        <f>Q34*(1+$J$4)</f>
        <v>486.20250000000004</v>
      </c>
      <c r="R35" s="61"/>
      <c r="S35" s="72">
        <f>Q35*(1+P35)^($N$31-N35)</f>
        <v>385.11791930048366</v>
      </c>
      <c r="T35" s="79"/>
      <c r="U35" s="74">
        <f>(1+P35)^-(N35-N$31)</f>
        <v>0.79209366323802044</v>
      </c>
      <c r="V35" s="83">
        <f>Q35*U35*$T$31</f>
        <v>313.136111049438</v>
      </c>
      <c r="W35" s="79">
        <f t="shared" si="0"/>
        <v>0.06</v>
      </c>
      <c r="X35" s="75"/>
      <c r="Y35" s="75">
        <f>(1+W35)^($N$37-N35)</f>
        <v>1.1236000000000002</v>
      </c>
      <c r="Z35" s="50">
        <f>Q35*Y35*$X$31</f>
        <v>546.29712900000015</v>
      </c>
    </row>
    <row r="36" spans="1:26" ht="15.75" thickBot="1" x14ac:dyDescent="0.3">
      <c r="A36" s="7" t="s">
        <v>5</v>
      </c>
      <c r="B36" s="25">
        <f>G27</f>
        <v>2721.9890236541069</v>
      </c>
      <c r="N36" s="3">
        <v>12</v>
      </c>
      <c r="O36" s="4"/>
      <c r="P36" s="55">
        <f t="shared" si="2"/>
        <v>0.06</v>
      </c>
      <c r="Q36" s="50">
        <f>Q35*(1+$J$4)</f>
        <v>510.51262500000007</v>
      </c>
      <c r="R36" s="60"/>
      <c r="S36" s="72">
        <f>Q36*(1+P36)^($N$31-N36)</f>
        <v>381.48473138255451</v>
      </c>
      <c r="T36" s="79"/>
      <c r="U36" s="74">
        <f>(1+P36)^-(N36-N$31)</f>
        <v>0.74725817286605689</v>
      </c>
      <c r="V36" s="83">
        <f>Q36*U36*$T$31</f>
        <v>310.18199679425459</v>
      </c>
      <c r="W36" s="79">
        <f t="shared" si="0"/>
        <v>0.06</v>
      </c>
      <c r="X36" s="75"/>
      <c r="Y36" s="75">
        <f>(1+W36)^($N$37-N36)</f>
        <v>1.06</v>
      </c>
      <c r="Z36" s="50">
        <f>Q36*Y36*$X$31</f>
        <v>541.14338250000014</v>
      </c>
    </row>
    <row r="37" spans="1:26" x14ac:dyDescent="0.25">
      <c r="C37" s="32"/>
      <c r="N37" s="3">
        <v>13</v>
      </c>
      <c r="O37" s="4"/>
      <c r="P37" s="55">
        <f t="shared" si="2"/>
        <v>0.06</v>
      </c>
      <c r="Q37" s="50">
        <f>Q36*(1+$J$4)</f>
        <v>536.03825625000013</v>
      </c>
      <c r="R37" s="60"/>
      <c r="S37" s="72">
        <f>Q37*(1+P37)^($N$31-N37)</f>
        <v>377.88581882234178</v>
      </c>
      <c r="T37" s="79"/>
      <c r="U37" s="74">
        <f>(1+P37)^-(N37-N$31)</f>
        <v>0.70496054043967626</v>
      </c>
      <c r="V37" s="83">
        <f>Q37*U37*$T$31</f>
        <v>307.25575154147862</v>
      </c>
      <c r="W37" s="79">
        <f t="shared" si="0"/>
        <v>0.06</v>
      </c>
      <c r="X37" s="75"/>
      <c r="Y37" s="75">
        <f>(1+W37)^($N$37-N37)</f>
        <v>1</v>
      </c>
      <c r="Z37" s="50">
        <f>Q37*Y37*$X$31</f>
        <v>536.03825625000013</v>
      </c>
    </row>
    <row r="38" spans="1:26" x14ac:dyDescent="0.25">
      <c r="C38" s="32"/>
      <c r="D38" s="32"/>
      <c r="K38" s="32"/>
      <c r="L38" s="32"/>
      <c r="N38" s="3">
        <v>14</v>
      </c>
      <c r="O38" s="4"/>
      <c r="P38" s="55">
        <f t="shared" si="2"/>
        <v>0.06</v>
      </c>
      <c r="Q38" s="50"/>
      <c r="R38" s="60"/>
      <c r="S38" s="60"/>
      <c r="T38" s="49"/>
      <c r="V38" s="50"/>
      <c r="W38" s="49"/>
      <c r="Z38" s="50"/>
    </row>
    <row r="39" spans="1:26" ht="15.75" thickBot="1" x14ac:dyDescent="0.3">
      <c r="A39" t="s">
        <v>26</v>
      </c>
      <c r="H39" s="32"/>
      <c r="I39" s="33"/>
      <c r="K39" s="32"/>
      <c r="L39" s="32"/>
      <c r="N39" s="6">
        <v>15</v>
      </c>
      <c r="O39" s="35"/>
      <c r="P39" s="56">
        <f t="shared" si="2"/>
        <v>0.06</v>
      </c>
      <c r="Q39" s="52"/>
      <c r="R39" s="62"/>
      <c r="S39" s="62"/>
      <c r="T39" s="51"/>
      <c r="U39" s="69"/>
      <c r="V39" s="52"/>
      <c r="W39" s="51"/>
      <c r="X39" s="69"/>
      <c r="Y39" s="69"/>
      <c r="Z39" s="52"/>
    </row>
    <row r="40" spans="1:26" ht="15.75" thickBot="1" x14ac:dyDescent="0.3">
      <c r="A40" s="8" t="s">
        <v>59</v>
      </c>
      <c r="B40" s="9" t="s">
        <v>9</v>
      </c>
      <c r="C40" s="9" t="s">
        <v>10</v>
      </c>
      <c r="D40" s="9" t="s">
        <v>11</v>
      </c>
      <c r="E40" s="9" t="s">
        <v>12</v>
      </c>
      <c r="F40" s="9" t="s">
        <v>13</v>
      </c>
      <c r="G40" s="10" t="s">
        <v>14</v>
      </c>
      <c r="H40" s="32"/>
      <c r="I40" s="33" t="s">
        <v>46</v>
      </c>
      <c r="K40" s="32"/>
      <c r="L40" s="32"/>
    </row>
    <row r="41" spans="1:26" x14ac:dyDescent="0.25">
      <c r="A41" s="66">
        <f>A11</f>
        <v>-10000</v>
      </c>
      <c r="B41" s="43"/>
      <c r="C41" s="12"/>
      <c r="D41" s="13"/>
      <c r="E41" s="13"/>
      <c r="G41" s="57">
        <f>G11</f>
        <v>-10000</v>
      </c>
      <c r="H41" s="32"/>
      <c r="I41" s="87">
        <f>Q24</f>
        <v>-10000</v>
      </c>
      <c r="J41" s="91">
        <f>X24</f>
        <v>1.22987386542487</v>
      </c>
      <c r="K41" s="91">
        <f>Y31</f>
        <v>1.4185191122560006</v>
      </c>
      <c r="L41" s="76">
        <f>I41*J41*K41</f>
        <v>-17445.995837693426</v>
      </c>
    </row>
    <row r="42" spans="1:26" x14ac:dyDescent="0.25">
      <c r="A42" s="65">
        <f>G12+G13</f>
        <v>2249.2577638074563</v>
      </c>
      <c r="B42" s="44"/>
      <c r="C42" s="14"/>
      <c r="D42" s="14"/>
      <c r="E42" s="14"/>
      <c r="F42" s="14"/>
      <c r="G42" s="58">
        <f>A42</f>
        <v>2249.2577638074563</v>
      </c>
      <c r="H42" s="32"/>
      <c r="I42" s="88">
        <f>A42</f>
        <v>2249.2577638074563</v>
      </c>
      <c r="J42" s="75">
        <f>X24</f>
        <v>1.22987386542487</v>
      </c>
      <c r="K42" s="75">
        <f>K41</f>
        <v>1.4185191122560006</v>
      </c>
      <c r="L42" s="50">
        <f>I42*J42*K42</f>
        <v>3924.0541585284504</v>
      </c>
      <c r="M42" s="32"/>
    </row>
    <row r="43" spans="1:26" x14ac:dyDescent="0.25">
      <c r="A43" s="38">
        <f>-O30</f>
        <v>-5000</v>
      </c>
      <c r="B43" s="44">
        <f>J5</f>
        <v>0.03</v>
      </c>
      <c r="C43" s="14"/>
      <c r="D43" s="14">
        <f>N30-N24</f>
        <v>6</v>
      </c>
      <c r="E43" s="14" t="s">
        <v>25</v>
      </c>
      <c r="F43" s="38">
        <f>(1+B43)^-D43</f>
        <v>0.83748425668365445</v>
      </c>
      <c r="G43" s="67">
        <f>A43*F43</f>
        <v>-4187.4212834182727</v>
      </c>
      <c r="I43" s="89">
        <f>G43</f>
        <v>-4187.4212834182727</v>
      </c>
      <c r="J43" s="75">
        <f>J42</f>
        <v>1.22987386542487</v>
      </c>
      <c r="K43" s="75">
        <f>K42</f>
        <v>1.4185191122560006</v>
      </c>
      <c r="L43" s="50">
        <f>I43*J43*K43</f>
        <v>-7305.3734281184043</v>
      </c>
    </row>
    <row r="44" spans="1:26" ht="15.75" thickBot="1" x14ac:dyDescent="0.3">
      <c r="A44" s="68">
        <f>G27</f>
        <v>2721.9890236541069</v>
      </c>
      <c r="B44" s="38">
        <f>J5</f>
        <v>0.03</v>
      </c>
      <c r="C44" s="14"/>
      <c r="D44" s="14">
        <f>N31-N24</f>
        <v>7</v>
      </c>
      <c r="E44" s="14" t="s">
        <v>25</v>
      </c>
      <c r="F44" s="38">
        <f>(1+B44)^-D44</f>
        <v>0.81309151134335378</v>
      </c>
      <c r="G44" s="80">
        <f>A44*F44</f>
        <v>2213.2261691029375</v>
      </c>
      <c r="I44" s="90">
        <f>G44</f>
        <v>2213.2261691029375</v>
      </c>
      <c r="J44" s="75">
        <f>J43</f>
        <v>1.22987386542487</v>
      </c>
      <c r="K44" s="75">
        <f>K43</f>
        <v>1.4185191122560006</v>
      </c>
      <c r="L44" s="50">
        <f>I44*K44*J44</f>
        <v>3861.1934534044012</v>
      </c>
    </row>
    <row r="45" spans="1:26" x14ac:dyDescent="0.25">
      <c r="A45" s="17"/>
      <c r="B45" s="44"/>
      <c r="C45" s="14"/>
      <c r="D45" s="14"/>
      <c r="E45" s="14"/>
      <c r="F45" s="14"/>
      <c r="G45" s="19"/>
      <c r="I45" s="49"/>
      <c r="L45" s="50"/>
    </row>
    <row r="46" spans="1:26" ht="15.75" thickBot="1" x14ac:dyDescent="0.3">
      <c r="A46" s="17"/>
      <c r="B46" s="44"/>
      <c r="C46" s="14"/>
      <c r="D46" s="14"/>
      <c r="E46" s="14"/>
      <c r="F46" s="14"/>
      <c r="G46" s="19"/>
      <c r="I46" s="51"/>
      <c r="J46" s="69"/>
      <c r="K46" s="69"/>
      <c r="L46" s="84">
        <f>L41+L42+L43+L44</f>
        <v>-16966.121653878978</v>
      </c>
    </row>
    <row r="47" spans="1:26" x14ac:dyDescent="0.25">
      <c r="A47" s="17"/>
      <c r="B47" s="38"/>
      <c r="C47" s="14"/>
      <c r="D47" s="14"/>
      <c r="E47" s="14"/>
      <c r="F47" s="14"/>
      <c r="G47" s="19"/>
    </row>
    <row r="48" spans="1:26" x14ac:dyDescent="0.25">
      <c r="A48" s="17"/>
      <c r="B48" s="38"/>
      <c r="C48" s="14"/>
      <c r="D48" s="14"/>
      <c r="E48" s="14"/>
      <c r="F48" s="14"/>
      <c r="G48" s="19"/>
    </row>
    <row r="49" spans="1:7" x14ac:dyDescent="0.25">
      <c r="A49" s="17"/>
      <c r="B49" s="38"/>
      <c r="C49" s="14"/>
      <c r="D49" s="14"/>
      <c r="E49" s="14"/>
      <c r="F49" s="14"/>
      <c r="G49" s="19"/>
    </row>
    <row r="50" spans="1:7" ht="15.75" thickBot="1" x14ac:dyDescent="0.3">
      <c r="A50" s="20"/>
      <c r="B50" s="46"/>
      <c r="C50" s="23"/>
      <c r="D50" s="21"/>
      <c r="E50" s="22"/>
      <c r="F50" s="23"/>
      <c r="G50" s="24"/>
    </row>
    <row r="51" spans="1:7" ht="15.75" thickBot="1" x14ac:dyDescent="0.3">
      <c r="A51" s="7" t="s">
        <v>6</v>
      </c>
      <c r="B51" s="25">
        <f>G41+G42+G43+G44</f>
        <v>-9724.9373505078784</v>
      </c>
    </row>
    <row r="54" spans="1:7" ht="15.75" thickBot="1" x14ac:dyDescent="0.3">
      <c r="A54" t="s">
        <v>23</v>
      </c>
    </row>
    <row r="55" spans="1:7" ht="15.75" thickBot="1" x14ac:dyDescent="0.3">
      <c r="A55" s="8" t="s">
        <v>59</v>
      </c>
      <c r="B55" s="9" t="s">
        <v>9</v>
      </c>
      <c r="C55" s="9" t="s">
        <v>10</v>
      </c>
      <c r="D55" s="9" t="s">
        <v>11</v>
      </c>
      <c r="E55" s="9" t="s">
        <v>12</v>
      </c>
      <c r="F55" s="9" t="s">
        <v>13</v>
      </c>
      <c r="G55" s="10" t="s">
        <v>14</v>
      </c>
    </row>
    <row r="56" spans="1:7" x14ac:dyDescent="0.25">
      <c r="A56" s="11">
        <f>B51</f>
        <v>-9724.9373505078784</v>
      </c>
      <c r="B56" s="43">
        <f>J5</f>
        <v>0.03</v>
      </c>
      <c r="C56" s="12"/>
      <c r="D56" s="13">
        <f>N31-N24</f>
        <v>7</v>
      </c>
      <c r="E56" s="13" t="s">
        <v>31</v>
      </c>
      <c r="F56" s="53">
        <f>(1+B56)^D56</f>
        <v>1.22987386542487</v>
      </c>
      <c r="G56" s="15">
        <f>A56*F56</f>
        <v>-11960.446290283819</v>
      </c>
    </row>
    <row r="57" spans="1:7" x14ac:dyDescent="0.25">
      <c r="A57" s="17">
        <f>G56</f>
        <v>-11960.446290283819</v>
      </c>
      <c r="B57" s="44">
        <f>J6</f>
        <v>0.06</v>
      </c>
      <c r="C57" s="18"/>
      <c r="D57" s="14">
        <f>N37-N31</f>
        <v>6</v>
      </c>
      <c r="E57" s="13" t="s">
        <v>31</v>
      </c>
      <c r="F57" s="53">
        <f>(1+B57)^D57</f>
        <v>1.4185191122560006</v>
      </c>
      <c r="G57" s="15">
        <f>A57*F57</f>
        <v>-16966.121653878978</v>
      </c>
    </row>
    <row r="58" spans="1:7" x14ac:dyDescent="0.25">
      <c r="A58" s="17"/>
      <c r="B58" s="44"/>
      <c r="C58" s="18"/>
      <c r="D58" s="14"/>
      <c r="E58" s="14"/>
      <c r="F58" s="14"/>
      <c r="G58" s="19"/>
    </row>
    <row r="59" spans="1:7" x14ac:dyDescent="0.25">
      <c r="A59" s="17"/>
      <c r="B59" s="44"/>
      <c r="C59" s="18"/>
      <c r="D59" s="14"/>
      <c r="E59" s="14"/>
      <c r="F59" s="14"/>
      <c r="G59" s="19"/>
    </row>
    <row r="60" spans="1:7" x14ac:dyDescent="0.25">
      <c r="A60" s="17"/>
      <c r="B60" s="44"/>
      <c r="C60" s="18"/>
      <c r="D60" s="14"/>
      <c r="E60" s="14"/>
      <c r="F60" s="14"/>
      <c r="G60" s="19"/>
    </row>
    <row r="61" spans="1:7" x14ac:dyDescent="0.25">
      <c r="A61" s="17"/>
      <c r="B61" s="44"/>
      <c r="C61" s="18"/>
      <c r="D61" s="14"/>
      <c r="E61" s="14"/>
      <c r="F61" s="14"/>
      <c r="G61" s="19"/>
    </row>
    <row r="62" spans="1:7" x14ac:dyDescent="0.25">
      <c r="A62" s="17"/>
      <c r="B62" s="44"/>
      <c r="C62" s="18"/>
      <c r="D62" s="14"/>
      <c r="E62" s="14"/>
      <c r="F62" s="14"/>
      <c r="G62" s="19"/>
    </row>
    <row r="63" spans="1:7" x14ac:dyDescent="0.25">
      <c r="A63" s="17"/>
      <c r="B63" s="44"/>
      <c r="C63" s="18"/>
      <c r="D63" s="14"/>
      <c r="E63" s="14"/>
      <c r="F63" s="14"/>
      <c r="G63" s="19"/>
    </row>
    <row r="64" spans="1:7" x14ac:dyDescent="0.25">
      <c r="A64" s="17"/>
      <c r="B64" s="44"/>
      <c r="C64" s="18"/>
      <c r="D64" s="14"/>
      <c r="E64" s="14"/>
      <c r="F64" s="14"/>
      <c r="G64" s="19"/>
    </row>
    <row r="65" spans="1:7" ht="15.75" thickBot="1" x14ac:dyDescent="0.3">
      <c r="A65" s="20"/>
      <c r="B65" s="45"/>
      <c r="C65" s="21"/>
      <c r="D65" s="21"/>
      <c r="E65" s="22"/>
      <c r="F65" s="23"/>
      <c r="G65" s="24"/>
    </row>
    <row r="66" spans="1:7" ht="15.75" thickBot="1" x14ac:dyDescent="0.3">
      <c r="A66" s="7" t="s">
        <v>7</v>
      </c>
      <c r="B66" s="25">
        <f>G57</f>
        <v>-16966.121653878978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55F97-93FF-435D-B4C0-311223326977}">
  <dimension ref="A2:Z66"/>
  <sheetViews>
    <sheetView topLeftCell="A8" zoomScale="85" zoomScaleNormal="85" workbookViewId="0">
      <selection activeCell="J36" sqref="J36"/>
    </sheetView>
  </sheetViews>
  <sheetFormatPr baseColWidth="10" defaultColWidth="9.140625" defaultRowHeight="15" x14ac:dyDescent="0.25"/>
  <cols>
    <col min="1" max="1" width="17.7109375" customWidth="1"/>
    <col min="2" max="2" width="12.85546875" customWidth="1"/>
    <col min="3" max="3" width="10.140625" bestFit="1" customWidth="1"/>
    <col min="7" max="7" width="12.28515625" bestFit="1" customWidth="1"/>
    <col min="11" max="11" width="9.42578125" customWidth="1"/>
    <col min="14" max="14" width="20.42578125" bestFit="1" customWidth="1"/>
    <col min="16" max="16" width="20.42578125" bestFit="1" customWidth="1"/>
    <col min="17" max="17" width="9.7109375" bestFit="1" customWidth="1"/>
    <col min="19" max="19" width="13.28515625" bestFit="1" customWidth="1"/>
    <col min="21" max="21" width="10.42578125" bestFit="1" customWidth="1"/>
    <col min="25" max="25" width="12.85546875" bestFit="1" customWidth="1"/>
    <col min="26" max="26" width="8.7109375" bestFit="1" customWidth="1"/>
    <col min="27" max="28" width="9.5703125" bestFit="1" customWidth="1"/>
  </cols>
  <sheetData>
    <row r="2" spans="1:11" ht="15.75" thickBot="1" x14ac:dyDescent="0.3">
      <c r="A2" s="37" t="s">
        <v>0</v>
      </c>
    </row>
    <row r="3" spans="1:11" x14ac:dyDescent="0.25">
      <c r="A3" t="s">
        <v>48</v>
      </c>
      <c r="J3" s="48" t="s">
        <v>8</v>
      </c>
      <c r="K3" s="76">
        <v>15000</v>
      </c>
    </row>
    <row r="4" spans="1:11" x14ac:dyDescent="0.25">
      <c r="A4" t="s">
        <v>58</v>
      </c>
      <c r="J4" s="49" t="s">
        <v>3</v>
      </c>
      <c r="K4" s="131">
        <v>0.25</v>
      </c>
    </row>
    <row r="5" spans="1:11" x14ac:dyDescent="0.25">
      <c r="A5" t="s">
        <v>57</v>
      </c>
      <c r="J5" s="49" t="s">
        <v>1</v>
      </c>
      <c r="K5" s="86">
        <v>0.02</v>
      </c>
    </row>
    <row r="6" spans="1:11" x14ac:dyDescent="0.25">
      <c r="A6" t="s">
        <v>56</v>
      </c>
      <c r="J6" s="49" t="s">
        <v>2</v>
      </c>
      <c r="K6" s="132">
        <v>0.08</v>
      </c>
    </row>
    <row r="7" spans="1:11" ht="15.75" thickBot="1" x14ac:dyDescent="0.3">
      <c r="A7" t="s">
        <v>55</v>
      </c>
      <c r="J7" s="51" t="s">
        <v>51</v>
      </c>
      <c r="K7" s="133">
        <v>0.09</v>
      </c>
    </row>
    <row r="9" spans="1:11" ht="15.75" thickBot="1" x14ac:dyDescent="0.3">
      <c r="A9" t="s">
        <v>21</v>
      </c>
    </row>
    <row r="10" spans="1:11" ht="15.75" thickBot="1" x14ac:dyDescent="0.3">
      <c r="A10" s="130" t="s">
        <v>59</v>
      </c>
      <c r="B10" s="129" t="s">
        <v>9</v>
      </c>
      <c r="C10" s="129" t="s">
        <v>10</v>
      </c>
      <c r="D10" s="129" t="s">
        <v>11</v>
      </c>
      <c r="E10" s="129" t="s">
        <v>12</v>
      </c>
      <c r="F10" s="129" t="s">
        <v>13</v>
      </c>
      <c r="G10" s="128" t="s">
        <v>14</v>
      </c>
    </row>
    <row r="11" spans="1:11" x14ac:dyDescent="0.25">
      <c r="A11" s="127">
        <f>L23</f>
        <v>100000</v>
      </c>
      <c r="B11" s="126">
        <f>K5</f>
        <v>0.02</v>
      </c>
      <c r="C11" s="126">
        <f>-K4</f>
        <v>-0.25</v>
      </c>
      <c r="D11" s="31">
        <f>K28-K23</f>
        <v>5</v>
      </c>
      <c r="E11" s="31" t="s">
        <v>54</v>
      </c>
      <c r="F11" s="31">
        <f>(1-((1+C11)/(1+B11))^D11)/(B11-C11)</f>
        <v>2.9076512341266292</v>
      </c>
      <c r="G11" s="125">
        <f>A11*F11</f>
        <v>290765.12341266294</v>
      </c>
    </row>
    <row r="12" spans="1:11" x14ac:dyDescent="0.25">
      <c r="A12" s="17">
        <f>G11</f>
        <v>290765.12341266294</v>
      </c>
      <c r="B12" s="18">
        <f>K5</f>
        <v>0.02</v>
      </c>
      <c r="C12" s="18"/>
      <c r="D12" s="14">
        <f>K24</f>
        <v>1</v>
      </c>
      <c r="E12" s="13" t="s">
        <v>31</v>
      </c>
      <c r="F12" s="14">
        <f>(1+B12)^D12</f>
        <v>1.02</v>
      </c>
      <c r="G12" s="121">
        <f>A12*F12</f>
        <v>296580.42588091618</v>
      </c>
    </row>
    <row r="13" spans="1:11" x14ac:dyDescent="0.25">
      <c r="A13" s="17"/>
      <c r="B13" s="18"/>
      <c r="C13" s="18"/>
      <c r="D13" s="14"/>
      <c r="E13" s="14"/>
      <c r="F13" s="14"/>
      <c r="G13" s="19"/>
    </row>
    <row r="14" spans="1:11" x14ac:dyDescent="0.25">
      <c r="A14" s="17">
        <f>L28</f>
        <v>10000</v>
      </c>
      <c r="B14" s="18">
        <f>K5</f>
        <v>0.02</v>
      </c>
      <c r="C14" s="18"/>
      <c r="D14" s="14">
        <f>K28-K23</f>
        <v>5</v>
      </c>
      <c r="E14" s="14" t="s">
        <v>25</v>
      </c>
      <c r="F14" s="14">
        <f>(1+B14)^-D14</f>
        <v>0.90573080982991594</v>
      </c>
      <c r="G14" s="63">
        <f>A14*F14</f>
        <v>9057.3080982991596</v>
      </c>
    </row>
    <row r="15" spans="1:11" x14ac:dyDescent="0.25">
      <c r="A15" s="17">
        <f>L29</f>
        <v>10000</v>
      </c>
      <c r="B15" s="18">
        <f>B14</f>
        <v>0.02</v>
      </c>
      <c r="C15" s="18"/>
      <c r="D15" s="14">
        <f>K29-K23</f>
        <v>6</v>
      </c>
      <c r="E15" s="14" t="s">
        <v>25</v>
      </c>
      <c r="F15" s="14">
        <f>(1+B15)^-D15</f>
        <v>0.88797138218619198</v>
      </c>
      <c r="G15" s="118">
        <f>A15*F15</f>
        <v>8879.7138218619202</v>
      </c>
    </row>
    <row r="16" spans="1:11" x14ac:dyDescent="0.25">
      <c r="A16" s="17"/>
      <c r="B16" s="18"/>
      <c r="C16" s="18"/>
      <c r="D16" s="14"/>
      <c r="E16" s="14"/>
      <c r="F16" s="14"/>
      <c r="G16" s="19"/>
    </row>
    <row r="17" spans="1:26" x14ac:dyDescent="0.25">
      <c r="A17" s="17"/>
      <c r="B17" s="18"/>
      <c r="C17" s="18"/>
      <c r="D17" s="14"/>
      <c r="E17" s="14"/>
      <c r="F17" s="14"/>
      <c r="G17" s="19"/>
    </row>
    <row r="18" spans="1:26" x14ac:dyDescent="0.25">
      <c r="A18" s="17"/>
      <c r="B18" s="18"/>
      <c r="C18" s="18"/>
      <c r="D18" s="14"/>
      <c r="E18" s="14"/>
      <c r="F18" s="14"/>
      <c r="G18" s="19"/>
    </row>
    <row r="19" spans="1:26" ht="15.75" thickBot="1" x14ac:dyDescent="0.3">
      <c r="A19" s="17"/>
      <c r="B19" s="18"/>
      <c r="C19" s="18"/>
      <c r="D19" s="14"/>
      <c r="E19" s="14"/>
      <c r="F19" s="14"/>
      <c r="G19" s="19"/>
    </row>
    <row r="20" spans="1:26" ht="21.75" thickBot="1" x14ac:dyDescent="0.4">
      <c r="A20" s="20"/>
      <c r="B20" s="21"/>
      <c r="C20" s="21"/>
      <c r="D20" s="21"/>
      <c r="E20" s="22"/>
      <c r="F20" s="23"/>
      <c r="G20" s="24"/>
      <c r="K20" s="136" t="s">
        <v>60</v>
      </c>
      <c r="O20" s="48"/>
      <c r="P20" s="54"/>
      <c r="Q20" s="59" t="s">
        <v>36</v>
      </c>
      <c r="R20" s="48"/>
      <c r="S20" s="59" t="s">
        <v>41</v>
      </c>
      <c r="T20" s="48"/>
      <c r="U20" s="54"/>
      <c r="V20" s="54"/>
      <c r="W20" s="48" t="s">
        <v>43</v>
      </c>
      <c r="X20" s="59" t="s">
        <v>46</v>
      </c>
      <c r="Y20" s="54"/>
      <c r="Z20" s="76"/>
    </row>
    <row r="21" spans="1:26" ht="15.75" thickBot="1" x14ac:dyDescent="0.3">
      <c r="A21" s="7" t="s">
        <v>4</v>
      </c>
      <c r="B21" s="25">
        <f>G12+G14+G15</f>
        <v>314517.44780107721</v>
      </c>
      <c r="L21" s="32"/>
      <c r="M21" s="32"/>
      <c r="O21" s="49" t="s">
        <v>1</v>
      </c>
      <c r="P21" t="s">
        <v>2</v>
      </c>
      <c r="Q21" s="70">
        <f>SUM(Q23:Q29)</f>
        <v>314517.44780107721</v>
      </c>
      <c r="R21" s="49" t="s">
        <v>2</v>
      </c>
      <c r="S21" s="70">
        <f>SUM(S23:S36)</f>
        <v>-220426.9298041694</v>
      </c>
      <c r="T21" s="49"/>
      <c r="U21" t="s">
        <v>1</v>
      </c>
      <c r="V21" t="s">
        <v>2</v>
      </c>
      <c r="W21" s="124">
        <f>SUM(W23:W36)</f>
        <v>223518.79351476091</v>
      </c>
      <c r="X21" s="123">
        <f>B66</f>
        <v>24485.695927634195</v>
      </c>
      <c r="Z21" s="122">
        <f>SUM(Z24:Z43)</f>
        <v>223518.7935147598</v>
      </c>
    </row>
    <row r="22" spans="1:26" x14ac:dyDescent="0.25">
      <c r="K22" s="1" t="s">
        <v>15</v>
      </c>
      <c r="L22" s="2" t="s">
        <v>16</v>
      </c>
      <c r="M22" s="48" t="s">
        <v>40</v>
      </c>
      <c r="N22" s="120" t="s">
        <v>39</v>
      </c>
      <c r="O22" s="49" t="s">
        <v>45</v>
      </c>
      <c r="P22" t="s">
        <v>45</v>
      </c>
      <c r="Q22" s="76" t="s">
        <v>37</v>
      </c>
      <c r="R22" s="49" t="s">
        <v>45</v>
      </c>
      <c r="S22" s="50"/>
      <c r="T22" s="49" t="s">
        <v>47</v>
      </c>
      <c r="U22" t="s">
        <v>44</v>
      </c>
      <c r="V22" t="s">
        <v>44</v>
      </c>
      <c r="W22" s="85"/>
      <c r="X22" s="49" t="s">
        <v>53</v>
      </c>
      <c r="Y22" t="s">
        <v>45</v>
      </c>
      <c r="Z22" s="50" t="s">
        <v>52</v>
      </c>
    </row>
    <row r="23" spans="1:26" x14ac:dyDescent="0.25">
      <c r="K23" s="3">
        <v>0</v>
      </c>
      <c r="L23" s="4">
        <v>100000</v>
      </c>
      <c r="M23" s="111">
        <v>0</v>
      </c>
      <c r="N23" s="75">
        <f>L23</f>
        <v>100000</v>
      </c>
      <c r="O23" s="77">
        <f>(1+M23)^-(K23-K$23)</f>
        <v>1</v>
      </c>
      <c r="Q23" s="117">
        <f>N23*O23</f>
        <v>100000</v>
      </c>
      <c r="R23" s="49"/>
      <c r="S23" s="50"/>
      <c r="T23" s="111">
        <f>M24</f>
        <v>0.02</v>
      </c>
      <c r="U23" s="74">
        <f>(1+T23)^-(K23-K$30)</f>
        <v>1.1486856676492798</v>
      </c>
      <c r="W23" s="113">
        <f>N23*U23*V$30</f>
        <v>182281.97911264282</v>
      </c>
      <c r="X23" s="77">
        <v>0</v>
      </c>
      <c r="Y23" s="104">
        <f>((1+$K$7)^-(K23-K$23))</f>
        <v>1</v>
      </c>
      <c r="Z23" s="50">
        <f>Y23*X23</f>
        <v>0</v>
      </c>
    </row>
    <row r="24" spans="1:26" ht="15.75" thickBot="1" x14ac:dyDescent="0.3">
      <c r="A24" t="s">
        <v>22</v>
      </c>
      <c r="H24" s="34"/>
      <c r="I24" s="34"/>
      <c r="K24" s="3">
        <v>1</v>
      </c>
      <c r="L24" s="4"/>
      <c r="M24" s="110">
        <f>K5</f>
        <v>0.02</v>
      </c>
      <c r="N24" s="75">
        <f>N23*(1-$K$4)</f>
        <v>75000</v>
      </c>
      <c r="O24" s="77">
        <f>(1+M24)^-(K24-K$23)</f>
        <v>0.98039215686274506</v>
      </c>
      <c r="P24" s="74"/>
      <c r="Q24" s="117">
        <f>N24*O24</f>
        <v>73529.411764705874</v>
      </c>
      <c r="R24" s="77"/>
      <c r="S24" s="50"/>
      <c r="T24" s="111">
        <f>M25</f>
        <v>0.02</v>
      </c>
      <c r="U24" s="74">
        <f>(1+T24)^-(K24-K$30)</f>
        <v>1.1261624192640001</v>
      </c>
      <c r="V24" s="74"/>
      <c r="W24" s="113">
        <f>N24*U24*V$30</f>
        <v>134030.86699459032</v>
      </c>
      <c r="X24" s="119">
        <f>X21</f>
        <v>24485.695927634195</v>
      </c>
      <c r="Y24" s="104">
        <f>((1+$K$7)^-(K24-K$23))</f>
        <v>0.9174311926605504</v>
      </c>
      <c r="Z24" s="50">
        <f>Y24*X24</f>
        <v>22463.94121801302</v>
      </c>
    </row>
    <row r="25" spans="1:26" ht="15.75" thickBot="1" x14ac:dyDescent="0.3">
      <c r="A25" s="8" t="s">
        <v>59</v>
      </c>
      <c r="B25" s="9" t="s">
        <v>9</v>
      </c>
      <c r="C25" s="9" t="s">
        <v>10</v>
      </c>
      <c r="D25" s="9" t="s">
        <v>11</v>
      </c>
      <c r="E25" s="9" t="s">
        <v>12</v>
      </c>
      <c r="F25" s="9" t="s">
        <v>13</v>
      </c>
      <c r="G25" s="10" t="s">
        <v>14</v>
      </c>
      <c r="K25" s="3">
        <v>2</v>
      </c>
      <c r="L25" s="4"/>
      <c r="M25" s="110">
        <f>M24</f>
        <v>0.02</v>
      </c>
      <c r="N25" s="75">
        <f>N24*(1-$K$4)</f>
        <v>56250</v>
      </c>
      <c r="O25" s="77">
        <f>(1+M25)^-(K25-K$23)</f>
        <v>0.96116878123798544</v>
      </c>
      <c r="P25" s="74"/>
      <c r="Q25" s="117">
        <f>N25*O25</f>
        <v>54065.743944636684</v>
      </c>
      <c r="R25" s="77"/>
      <c r="S25" s="50"/>
      <c r="T25" s="111">
        <f>M26</f>
        <v>0.02</v>
      </c>
      <c r="U25" s="74">
        <f>(1+T25)^-(K25-K$30)</f>
        <v>1.1040808032</v>
      </c>
      <c r="V25" s="74"/>
      <c r="W25" s="113">
        <f>N25*U25*V$30</f>
        <v>98552.10808425759</v>
      </c>
      <c r="X25" s="105">
        <f>X24</f>
        <v>24485.695927634195</v>
      </c>
      <c r="Y25" s="104">
        <f>((1+$K$7)^-(K25-K$23))</f>
        <v>0.84167999326655996</v>
      </c>
      <c r="Z25" s="50">
        <f>Y25*X25</f>
        <v>20609.120383498182</v>
      </c>
    </row>
    <row r="26" spans="1:26" x14ac:dyDescent="0.25">
      <c r="A26" s="11">
        <f>-L30</f>
        <v>-1500</v>
      </c>
      <c r="B26" s="12">
        <f>K6</f>
        <v>0.08</v>
      </c>
      <c r="C26" s="12"/>
      <c r="D26" s="13">
        <f>K35-K30</f>
        <v>5</v>
      </c>
      <c r="E26" s="13" t="s">
        <v>24</v>
      </c>
      <c r="F26">
        <f>((1+B26)^D26-1)/((B26*(1+B26)^D26))</f>
        <v>3.9927100370780875</v>
      </c>
      <c r="G26" s="15">
        <f>A26*F26</f>
        <v>-5989.0650556171313</v>
      </c>
      <c r="K26" s="3">
        <v>3</v>
      </c>
      <c r="L26" s="4"/>
      <c r="M26" s="110">
        <f>M25</f>
        <v>0.02</v>
      </c>
      <c r="N26" s="75">
        <f>N25*(1-$K$4)</f>
        <v>42187.5</v>
      </c>
      <c r="O26" s="77">
        <f>(1+M26)^-(K26-K$23)</f>
        <v>0.94232233454704462</v>
      </c>
      <c r="P26" s="74"/>
      <c r="Q26" s="117">
        <f>N26*O26</f>
        <v>39754.223488703443</v>
      </c>
      <c r="R26" s="77"/>
      <c r="S26" s="50"/>
      <c r="T26" s="111">
        <f>M27</f>
        <v>0.02</v>
      </c>
      <c r="U26" s="74">
        <f>(1+T26)^-(K26-K$30)</f>
        <v>1.08243216</v>
      </c>
      <c r="V26" s="74"/>
      <c r="W26" s="113">
        <f>N26*U26*V$30</f>
        <v>72464.785356071763</v>
      </c>
      <c r="X26" s="105">
        <f>X25</f>
        <v>24485.695927634195</v>
      </c>
      <c r="Y26" s="104">
        <f>((1+$K$7)^-(K26-K$23))</f>
        <v>0.77218348006106419</v>
      </c>
      <c r="Z26" s="50">
        <f>Y26*X26</f>
        <v>18907.449893117599</v>
      </c>
    </row>
    <row r="27" spans="1:26" x14ac:dyDescent="0.25">
      <c r="A27" s="17">
        <f>-K3</f>
        <v>-15000</v>
      </c>
      <c r="B27" s="18">
        <f>K6</f>
        <v>0.08</v>
      </c>
      <c r="C27" s="14"/>
      <c r="D27" s="14">
        <f>K35-K30</f>
        <v>5</v>
      </c>
      <c r="E27" s="14" t="s">
        <v>28</v>
      </c>
      <c r="F27" s="38">
        <f>(1/B27)*((((1+B27)^D27)-1)/(B27*(1+B27)^D27)-(D27/(1+B27)^D27))</f>
        <v>7.3724256488665318</v>
      </c>
      <c r="G27" s="19">
        <f>A27*F27</f>
        <v>-110586.38473299798</v>
      </c>
      <c r="K27" s="3">
        <v>4</v>
      </c>
      <c r="L27" s="4"/>
      <c r="M27" s="110">
        <f>M26</f>
        <v>0.02</v>
      </c>
      <c r="N27" s="75">
        <f>N26*(1-$K$4)</f>
        <v>31640.625</v>
      </c>
      <c r="O27" s="77">
        <f>(1+M27)^-(K27-K$23)</f>
        <v>0.9238454260265142</v>
      </c>
      <c r="P27" s="74"/>
      <c r="Q27" s="117">
        <f>N27*O27</f>
        <v>29231.046682870176</v>
      </c>
      <c r="R27" s="77"/>
      <c r="S27" s="50"/>
      <c r="T27" s="111">
        <f>M28</f>
        <v>0.02</v>
      </c>
      <c r="U27" s="74">
        <f>(1+T27)^-(K27-K$30)</f>
        <v>1.0612079999999999</v>
      </c>
      <c r="V27" s="74"/>
      <c r="W27" s="113">
        <f>N27*U27*V$30</f>
        <v>53282.930408876287</v>
      </c>
      <c r="X27" s="105">
        <f>X26</f>
        <v>24485.695927634195</v>
      </c>
      <c r="Y27" s="104">
        <f>((1+$K$7)^-(K27-K$23))</f>
        <v>0.7084252110651964</v>
      </c>
      <c r="Z27" s="50">
        <f>Y27*X27</f>
        <v>17346.284305612473</v>
      </c>
    </row>
    <row r="28" spans="1:26" x14ac:dyDescent="0.25">
      <c r="A28" s="17">
        <f>G27+G26</f>
        <v>-116575.44978861511</v>
      </c>
      <c r="B28" s="99">
        <f>K6</f>
        <v>0.08</v>
      </c>
      <c r="C28" s="14"/>
      <c r="D28" s="14">
        <v>1</v>
      </c>
      <c r="E28" s="13" t="s">
        <v>31</v>
      </c>
      <c r="F28" s="14">
        <f>(1+B28)^D28</f>
        <v>1.08</v>
      </c>
      <c r="G28" s="107">
        <f>F28*A28</f>
        <v>-125901.48577170432</v>
      </c>
      <c r="K28" s="3">
        <v>5</v>
      </c>
      <c r="L28" s="4">
        <v>10000</v>
      </c>
      <c r="M28" s="110">
        <f>M27</f>
        <v>0.02</v>
      </c>
      <c r="N28" s="75">
        <f>L28</f>
        <v>10000</v>
      </c>
      <c r="O28" s="77">
        <f>(1+M28)^-(K28-K$23)</f>
        <v>0.90573080982991594</v>
      </c>
      <c r="P28" s="74"/>
      <c r="Q28" s="115">
        <f>N28*O28</f>
        <v>9057.3080982991596</v>
      </c>
      <c r="R28" s="77"/>
      <c r="S28" s="50"/>
      <c r="T28" s="111">
        <f>M29</f>
        <v>0.02</v>
      </c>
      <c r="U28" s="74">
        <f>(1+T28)^-(K28-K$30)</f>
        <v>1.0404</v>
      </c>
      <c r="V28" s="74"/>
      <c r="W28" s="113">
        <f>N28*U28*V$30</f>
        <v>16509.840455909383</v>
      </c>
      <c r="X28" s="105">
        <f>X27</f>
        <v>24485.695927634195</v>
      </c>
      <c r="Y28" s="104">
        <f>((1+$K$7)^-(K28-K$23))</f>
        <v>0.64993138629834524</v>
      </c>
      <c r="Z28" s="50">
        <f>Y28*X28</f>
        <v>15914.022298727039</v>
      </c>
    </row>
    <row r="29" spans="1:26" x14ac:dyDescent="0.25">
      <c r="A29" s="17"/>
      <c r="B29" s="99"/>
      <c r="C29" s="14"/>
      <c r="D29" s="14"/>
      <c r="E29" s="14"/>
      <c r="F29" s="14"/>
      <c r="G29" s="19"/>
      <c r="K29" s="3">
        <v>6</v>
      </c>
      <c r="L29" s="4">
        <v>10000</v>
      </c>
      <c r="M29" s="110">
        <f>M28</f>
        <v>0.02</v>
      </c>
      <c r="N29" s="75">
        <f>L29</f>
        <v>10000</v>
      </c>
      <c r="O29" s="77">
        <f>(1+M29)^-(K29-K$23)</f>
        <v>0.88797138218619198</v>
      </c>
      <c r="P29" s="74">
        <f>(1+M29)^-(K29-K$29)</f>
        <v>1</v>
      </c>
      <c r="Q29" s="114">
        <f>N29*O29</f>
        <v>8879.7138218619202</v>
      </c>
      <c r="R29" s="77"/>
      <c r="S29" s="50"/>
      <c r="T29" s="111">
        <f>M30</f>
        <v>0.02</v>
      </c>
      <c r="U29" s="74">
        <f>(1+T29)^-(K29-K$30)</f>
        <v>1.02</v>
      </c>
      <c r="V29" s="74"/>
      <c r="W29" s="113">
        <f>N29*U29*V$30</f>
        <v>16186.118094028805</v>
      </c>
      <c r="X29" s="105">
        <f>X28</f>
        <v>24485.695927634195</v>
      </c>
      <c r="Y29" s="104">
        <f>((1+$K$7)^-(K29-K$23))</f>
        <v>0.5962673268792158</v>
      </c>
      <c r="Z29" s="50">
        <f>Y29*X29</f>
        <v>14600.020457547742</v>
      </c>
    </row>
    <row r="30" spans="1:26" x14ac:dyDescent="0.25">
      <c r="A30" s="17">
        <f>-L36</f>
        <v>-150000</v>
      </c>
      <c r="B30" s="18">
        <f>K6</f>
        <v>0.08</v>
      </c>
      <c r="C30" s="14"/>
      <c r="D30" s="14">
        <f>K36-K30</f>
        <v>6</v>
      </c>
      <c r="E30" s="14" t="s">
        <v>25</v>
      </c>
      <c r="F30" s="14">
        <f>(1+B30)^-D30</f>
        <v>0.63016962688310452</v>
      </c>
      <c r="G30" s="106">
        <f>A30*F30</f>
        <v>-94525.444032465675</v>
      </c>
      <c r="K30" s="3">
        <v>7</v>
      </c>
      <c r="L30" s="4">
        <v>1500</v>
      </c>
      <c r="M30" s="110">
        <f>M29</f>
        <v>0.02</v>
      </c>
      <c r="N30" s="75">
        <f>-L30</f>
        <v>-1500</v>
      </c>
      <c r="O30" s="77"/>
      <c r="P30" s="74">
        <f>(1+M30)^-(K30-K$29)</f>
        <v>0.98039215686274506</v>
      </c>
      <c r="Q30" s="50"/>
      <c r="R30" s="77">
        <f>(1+M30)^-(K30-K$30)</f>
        <v>1</v>
      </c>
      <c r="S30" s="112">
        <f>R30*N30</f>
        <v>-1500</v>
      </c>
      <c r="T30" s="111">
        <f>M31</f>
        <v>0.08</v>
      </c>
      <c r="U30" s="74">
        <f>(1+T30)^-(K30-K$30)</f>
        <v>1</v>
      </c>
      <c r="V30" s="74">
        <f>(1+T30)^-(K30-K$36)</f>
        <v>1.5868743229440005</v>
      </c>
      <c r="W30" s="108">
        <f>N30*V30</f>
        <v>-2380.3114844160009</v>
      </c>
      <c r="X30" s="105">
        <f>X29</f>
        <v>24485.695927634195</v>
      </c>
      <c r="Y30" s="104">
        <f>((1+$K$7)^-(K30-K$23))</f>
        <v>0.54703424484331731</v>
      </c>
      <c r="Z30" s="50">
        <f>Y30*X30</f>
        <v>13394.514181236462</v>
      </c>
    </row>
    <row r="31" spans="1:26" x14ac:dyDescent="0.25">
      <c r="A31" s="17"/>
      <c r="B31" s="99"/>
      <c r="C31" s="14"/>
      <c r="D31" s="14"/>
      <c r="E31" s="14"/>
      <c r="F31" s="14"/>
      <c r="G31" s="19"/>
      <c r="K31" s="3">
        <v>8</v>
      </c>
      <c r="L31" s="4"/>
      <c r="M31" s="110">
        <f>K6</f>
        <v>0.08</v>
      </c>
      <c r="N31" s="75">
        <f>N30-$K$3</f>
        <v>-16500</v>
      </c>
      <c r="O31" s="77"/>
      <c r="P31" s="74">
        <f>(1+M31)^-(K31-K$29)</f>
        <v>0.85733882030178321</v>
      </c>
      <c r="Q31" s="50"/>
      <c r="R31" s="77">
        <f>(1+M31)^-(K31-K$30)</f>
        <v>0.92592592592592582</v>
      </c>
      <c r="S31" s="112">
        <f>R31*N31</f>
        <v>-15277.777777777776</v>
      </c>
      <c r="T31" s="111">
        <f>M32</f>
        <v>0.08</v>
      </c>
      <c r="U31" s="74"/>
      <c r="V31" s="74">
        <f>(1+T31)^-(K31-K$36)</f>
        <v>1.4693280768000003</v>
      </c>
      <c r="W31" s="108">
        <f>N31*V31</f>
        <v>-24243.913267200005</v>
      </c>
      <c r="X31" s="105">
        <f>X30</f>
        <v>24485.695927634195</v>
      </c>
      <c r="Y31" s="104">
        <f>((1+$K$7)^-(K31-K$23))</f>
        <v>0.50186627967276809</v>
      </c>
      <c r="Z31" s="50">
        <f>Y31*X31</f>
        <v>12288.545120400422</v>
      </c>
    </row>
    <row r="32" spans="1:26" x14ac:dyDescent="0.25">
      <c r="A32" s="17"/>
      <c r="B32" s="99"/>
      <c r="C32" s="14"/>
      <c r="D32" s="14"/>
      <c r="E32" s="14"/>
      <c r="F32" s="14"/>
      <c r="G32" s="19"/>
      <c r="K32" s="3">
        <v>9</v>
      </c>
      <c r="L32" s="4"/>
      <c r="M32" s="110">
        <f>M31</f>
        <v>0.08</v>
      </c>
      <c r="N32" s="75">
        <f>N31-$K$3</f>
        <v>-31500</v>
      </c>
      <c r="O32" s="49"/>
      <c r="P32" s="74">
        <f>(1+M32)^-(K32-K$29)</f>
        <v>0.79383224102016958</v>
      </c>
      <c r="Q32" s="50"/>
      <c r="R32" s="77">
        <f>(1+M32)^-(K32-K$30)</f>
        <v>0.85733882030178321</v>
      </c>
      <c r="S32" s="112">
        <f>R32*N32</f>
        <v>-27006.172839506173</v>
      </c>
      <c r="T32" s="111">
        <f>M33</f>
        <v>0.08</v>
      </c>
      <c r="V32" s="74">
        <f>(1+T32)^-(K32-K$36)</f>
        <v>1.3604889600000003</v>
      </c>
      <c r="W32" s="108">
        <f>N32*V32</f>
        <v>-42855.40224000001</v>
      </c>
      <c r="X32" s="105">
        <f>X31</f>
        <v>24485.695927634195</v>
      </c>
      <c r="Y32" s="104">
        <f>((1+$K$7)^-(K32-K$23))</f>
        <v>0.46042777951630098</v>
      </c>
      <c r="Z32" s="50">
        <f>Y32*X32</f>
        <v>11273.894605871947</v>
      </c>
    </row>
    <row r="33" spans="1:26" x14ac:dyDescent="0.25">
      <c r="A33" s="17"/>
      <c r="B33" s="99"/>
      <c r="C33" s="14"/>
      <c r="D33" s="14"/>
      <c r="E33" s="14"/>
      <c r="F33" s="14"/>
      <c r="G33" s="19"/>
      <c r="K33" s="3">
        <v>10</v>
      </c>
      <c r="L33" s="4"/>
      <c r="M33" s="110">
        <f>M32</f>
        <v>0.08</v>
      </c>
      <c r="N33" s="75">
        <f>N32-$K$3</f>
        <v>-46500</v>
      </c>
      <c r="O33" s="49"/>
      <c r="P33" s="74">
        <f>(1+M33)^-(K33-K$29)</f>
        <v>0.73502985279645328</v>
      </c>
      <c r="Q33" s="50"/>
      <c r="R33" s="77">
        <f>(1+M33)^-(K33-K$30)</f>
        <v>0.79383224102016958</v>
      </c>
      <c r="S33" s="112">
        <f>R33*N33</f>
        <v>-36913.199207437887</v>
      </c>
      <c r="T33" s="111">
        <f>M34</f>
        <v>0.08</v>
      </c>
      <c r="V33" s="74">
        <f>(1+T33)^-(K33-K$36)</f>
        <v>1.2597120000000002</v>
      </c>
      <c r="W33" s="108">
        <f>N33*V33</f>
        <v>-58576.608000000007</v>
      </c>
      <c r="X33" s="105">
        <f>X32</f>
        <v>24485.695927634195</v>
      </c>
      <c r="Y33" s="104">
        <f>((1+$K$7)^-(K33-K$23))</f>
        <v>0.42241080689568894</v>
      </c>
      <c r="Z33" s="50">
        <f>Y33*X33</f>
        <v>10343.022574194445</v>
      </c>
    </row>
    <row r="34" spans="1:26" x14ac:dyDescent="0.25">
      <c r="A34" s="17"/>
      <c r="B34" s="99"/>
      <c r="C34" s="14"/>
      <c r="D34" s="14"/>
      <c r="E34" s="14"/>
      <c r="F34" s="14"/>
      <c r="G34" s="19"/>
      <c r="K34" s="3">
        <v>11</v>
      </c>
      <c r="L34" s="5"/>
      <c r="M34" s="110">
        <f>M33</f>
        <v>0.08</v>
      </c>
      <c r="N34" s="75">
        <f>N33-$K$3</f>
        <v>-61500</v>
      </c>
      <c r="O34" s="49"/>
      <c r="P34" s="74">
        <f>(1+M34)^-(K34-K$29)</f>
        <v>0.68058319703375303</v>
      </c>
      <c r="Q34" s="50"/>
      <c r="R34" s="77">
        <f>(1+M34)^-(K34-K$30)</f>
        <v>0.73502985279645328</v>
      </c>
      <c r="S34" s="112">
        <f>R34*N34</f>
        <v>-45204.335946981875</v>
      </c>
      <c r="T34" s="111">
        <f>M35</f>
        <v>0.08</v>
      </c>
      <c r="V34" s="74">
        <f>(1+T34)^-(K34-K$36)</f>
        <v>1.1664000000000001</v>
      </c>
      <c r="W34" s="108">
        <f>N34*V34</f>
        <v>-71733.600000000006</v>
      </c>
      <c r="X34" s="105">
        <f>X33</f>
        <v>24485.695927634195</v>
      </c>
      <c r="Y34" s="104">
        <f>((1+$K$7)^-(K34-K$23))</f>
        <v>0.38753285036301738</v>
      </c>
      <c r="Z34" s="50">
        <f>Y34*X34</f>
        <v>9489.0115359582069</v>
      </c>
    </row>
    <row r="35" spans="1:26" ht="15.75" thickBot="1" x14ac:dyDescent="0.3">
      <c r="A35" s="20"/>
      <c r="B35" s="98"/>
      <c r="C35" s="23"/>
      <c r="D35" s="21"/>
      <c r="E35" s="22"/>
      <c r="F35" s="23"/>
      <c r="G35" s="24"/>
      <c r="K35" s="3">
        <v>12</v>
      </c>
      <c r="L35" s="4"/>
      <c r="M35" s="110">
        <f>M34</f>
        <v>0.08</v>
      </c>
      <c r="N35" s="75">
        <v>0</v>
      </c>
      <c r="O35" s="55"/>
      <c r="P35" s="74">
        <f>(1+M35)^-(K35-K$29)</f>
        <v>0.63016962688310452</v>
      </c>
      <c r="Q35" s="50"/>
      <c r="R35" s="77">
        <f>(1+M35)^-(K35-K$30)</f>
        <v>0.68058319703375303</v>
      </c>
      <c r="S35" s="50">
        <f>R35*N35</f>
        <v>0</v>
      </c>
      <c r="T35" s="111">
        <f>M36</f>
        <v>0.08</v>
      </c>
      <c r="U35" s="34"/>
      <c r="V35" s="74">
        <f>(1+T35)^-(K35-K$36)</f>
        <v>1.08</v>
      </c>
      <c r="W35" s="108">
        <f>N35*V35</f>
        <v>0</v>
      </c>
      <c r="X35" s="105">
        <f>X34</f>
        <v>24485.695927634195</v>
      </c>
      <c r="Y35" s="104">
        <f>((1+$K$7)^-(K35-K$23))</f>
        <v>0.35553472510368567</v>
      </c>
      <c r="Z35" s="50">
        <f>Y35*X35</f>
        <v>8705.5151706038596</v>
      </c>
    </row>
    <row r="36" spans="1:26" ht="15.75" thickBot="1" x14ac:dyDescent="0.3">
      <c r="A36" s="7" t="s">
        <v>5</v>
      </c>
      <c r="B36" s="25">
        <f>G28+G30</f>
        <v>-220426.92980416998</v>
      </c>
      <c r="K36" s="3">
        <v>13</v>
      </c>
      <c r="L36" s="4">
        <v>150000</v>
      </c>
      <c r="M36" s="110">
        <f>M35</f>
        <v>0.08</v>
      </c>
      <c r="N36" s="75">
        <f>-L36</f>
        <v>-150000</v>
      </c>
      <c r="O36" s="49"/>
      <c r="P36" s="74">
        <f>(1+M36)^-(K36-K$29)</f>
        <v>0.58349039526213387</v>
      </c>
      <c r="Q36" s="50"/>
      <c r="R36" s="77">
        <f>(1+M36)^-(K36-K$30)</f>
        <v>0.63016962688310452</v>
      </c>
      <c r="S36" s="109">
        <f>R36*N36</f>
        <v>-94525.444032465675</v>
      </c>
      <c r="T36" s="79"/>
      <c r="V36" s="74">
        <f>(1+T36)^-(K36-K$36)</f>
        <v>1</v>
      </c>
      <c r="W36" s="108">
        <f>N36*V36</f>
        <v>-150000</v>
      </c>
      <c r="X36" s="105">
        <f>X35</f>
        <v>24485.695927634195</v>
      </c>
      <c r="Y36" s="104">
        <f>((1+$K$7)^-(K36-K$23))</f>
        <v>0.32617864688411524</v>
      </c>
      <c r="Z36" s="50">
        <f>Y36*X36</f>
        <v>7986.7111656916122</v>
      </c>
    </row>
    <row r="37" spans="1:26" x14ac:dyDescent="0.25">
      <c r="C37" s="32"/>
      <c r="K37" s="3">
        <v>14</v>
      </c>
      <c r="L37" s="4"/>
      <c r="M37" s="49"/>
      <c r="O37" s="49"/>
      <c r="P37" s="74"/>
      <c r="Q37" s="50"/>
      <c r="R37" s="49"/>
      <c r="S37" s="50"/>
      <c r="T37" s="49"/>
      <c r="X37" s="105">
        <f>X36</f>
        <v>24485.695927634195</v>
      </c>
      <c r="Y37" s="104">
        <f>((1+$K$7)^-(K37-K$23))</f>
        <v>0.29924646503129837</v>
      </c>
      <c r="Z37" s="50">
        <f>Y37*X37</f>
        <v>7327.2579501757909</v>
      </c>
    </row>
    <row r="38" spans="1:26" x14ac:dyDescent="0.25">
      <c r="C38" s="32"/>
      <c r="D38" s="32"/>
      <c r="K38" s="3">
        <v>15</v>
      </c>
      <c r="L38" s="4"/>
      <c r="M38" s="49"/>
      <c r="O38" s="49"/>
      <c r="Q38" s="50"/>
      <c r="R38" s="49"/>
      <c r="S38" s="50"/>
      <c r="T38" s="49"/>
      <c r="X38" s="105">
        <f>X37</f>
        <v>24485.695927634195</v>
      </c>
      <c r="Y38" s="104">
        <f>((1+$K$7)^-(K38-K$23))</f>
        <v>0.27453804131311776</v>
      </c>
      <c r="Z38" s="50">
        <f>Y38*X38</f>
        <v>6722.2550001612763</v>
      </c>
    </row>
    <row r="39" spans="1:26" ht="15.75" thickBot="1" x14ac:dyDescent="0.3">
      <c r="A39" t="s">
        <v>26</v>
      </c>
      <c r="H39" s="32"/>
      <c r="I39" s="33"/>
      <c r="K39" s="3">
        <v>16</v>
      </c>
      <c r="L39" s="4"/>
      <c r="M39" s="49"/>
      <c r="O39" s="49"/>
      <c r="Q39" s="50"/>
      <c r="R39" s="49"/>
      <c r="S39" s="50"/>
      <c r="T39" s="49"/>
      <c r="X39" s="105">
        <f>X38</f>
        <v>24485.695927634195</v>
      </c>
      <c r="Y39" s="104">
        <f>((1+$K$7)^-(K39-K$23))</f>
        <v>0.2518697626725851</v>
      </c>
      <c r="Z39" s="50">
        <f>Y39*X39</f>
        <v>6167.2064221663077</v>
      </c>
    </row>
    <row r="40" spans="1:26" ht="15.75" thickBot="1" x14ac:dyDescent="0.3">
      <c r="A40" s="8" t="s">
        <v>59</v>
      </c>
      <c r="B40" s="9" t="s">
        <v>9</v>
      </c>
      <c r="C40" s="9" t="s">
        <v>10</v>
      </c>
      <c r="D40" s="9" t="s">
        <v>11</v>
      </c>
      <c r="E40" s="9" t="s">
        <v>12</v>
      </c>
      <c r="F40" s="9" t="s">
        <v>13</v>
      </c>
      <c r="G40" s="10" t="s">
        <v>14</v>
      </c>
      <c r="H40" s="32"/>
      <c r="I40" s="33"/>
      <c r="K40" s="3">
        <v>17</v>
      </c>
      <c r="L40" s="4"/>
      <c r="M40" s="49"/>
      <c r="O40" s="49"/>
      <c r="Q40" s="50"/>
      <c r="R40" s="49"/>
      <c r="S40" s="50"/>
      <c r="T40" s="49"/>
      <c r="X40" s="105">
        <f>X39</f>
        <v>24485.695927634195</v>
      </c>
      <c r="Y40" s="104">
        <f>((1+$K$7)^-(K40-K$23))</f>
        <v>0.23107317676383954</v>
      </c>
      <c r="Z40" s="50">
        <f>Y40*X40</f>
        <v>5657.9875432718427</v>
      </c>
    </row>
    <row r="41" spans="1:26" x14ac:dyDescent="0.25">
      <c r="A41" s="11">
        <f>B21</f>
        <v>314517.44780107721</v>
      </c>
      <c r="B41" s="12">
        <f>B11</f>
        <v>0.02</v>
      </c>
      <c r="C41" s="12"/>
      <c r="D41" s="13">
        <f>K30-K23</f>
        <v>7</v>
      </c>
      <c r="E41" s="13" t="s">
        <v>31</v>
      </c>
      <c r="F41" s="13">
        <f>(1+B41)^D41</f>
        <v>1.1486856676492798</v>
      </c>
      <c r="G41" s="15">
        <f>A41*F41</f>
        <v>361281.68451472791</v>
      </c>
      <c r="H41" s="32"/>
      <c r="I41" s="33"/>
      <c r="K41" s="3">
        <v>18</v>
      </c>
      <c r="L41" s="4"/>
      <c r="M41" s="49"/>
      <c r="O41" s="49"/>
      <c r="Q41" s="50"/>
      <c r="R41" s="49"/>
      <c r="S41" s="50"/>
      <c r="T41" s="49"/>
      <c r="X41" s="105">
        <f>X40</f>
        <v>24485.695927634195</v>
      </c>
      <c r="Y41" s="104">
        <f>((1+$K$7)^-(K41-K$23))</f>
        <v>0.21199374015031147</v>
      </c>
      <c r="Z41" s="50">
        <f>Y41*X41</f>
        <v>5190.8142598824234</v>
      </c>
    </row>
    <row r="42" spans="1:26" x14ac:dyDescent="0.25">
      <c r="A42" s="17">
        <f>G41</f>
        <v>361281.68451472791</v>
      </c>
      <c r="B42" s="18">
        <f>K6</f>
        <v>0.08</v>
      </c>
      <c r="C42" s="14"/>
      <c r="D42" s="14">
        <f>K36-K30</f>
        <v>6</v>
      </c>
      <c r="E42" s="13" t="s">
        <v>31</v>
      </c>
      <c r="F42" s="13">
        <f>(1+B42)^D42</f>
        <v>1.5868743229440005</v>
      </c>
      <c r="G42" s="101">
        <f>A42*F42</f>
        <v>573308.62850637687</v>
      </c>
      <c r="H42" s="32"/>
      <c r="I42" s="33"/>
      <c r="K42" s="3">
        <v>19</v>
      </c>
      <c r="L42" s="4"/>
      <c r="M42" s="49"/>
      <c r="O42" s="49"/>
      <c r="Q42" s="50"/>
      <c r="R42" s="49"/>
      <c r="S42" s="50"/>
      <c r="T42" s="49"/>
      <c r="X42" s="105">
        <f>X41</f>
        <v>24485.695927634195</v>
      </c>
      <c r="Y42" s="104">
        <f>((1+$K$7)^-(K42-K$23))</f>
        <v>0.19448966986267105</v>
      </c>
      <c r="Z42" s="50">
        <f>Y42*X42</f>
        <v>4762.2149173233238</v>
      </c>
    </row>
    <row r="43" spans="1:26" ht="15.75" thickBot="1" x14ac:dyDescent="0.3">
      <c r="A43" s="38">
        <f>B36</f>
        <v>-220426.92980416998</v>
      </c>
      <c r="B43" s="18">
        <f>K6</f>
        <v>0.08</v>
      </c>
      <c r="C43" s="14"/>
      <c r="D43" s="14">
        <f>K36-K30</f>
        <v>6</v>
      </c>
      <c r="E43" s="13" t="s">
        <v>31</v>
      </c>
      <c r="F43" s="13">
        <f>(1+B43)^D43</f>
        <v>1.5868743229440005</v>
      </c>
      <c r="G43" s="100">
        <f>A43*F43</f>
        <v>-349789.83499161695</v>
      </c>
      <c r="K43" s="6">
        <v>20</v>
      </c>
      <c r="L43" s="35"/>
      <c r="M43" s="51"/>
      <c r="N43" s="69"/>
      <c r="O43" s="51"/>
      <c r="P43" s="69"/>
      <c r="Q43" s="52"/>
      <c r="R43" s="51"/>
      <c r="S43" s="52"/>
      <c r="T43" s="51"/>
      <c r="U43" s="69"/>
      <c r="V43" s="69"/>
      <c r="W43" s="69"/>
      <c r="X43" s="103">
        <f>X42</f>
        <v>24485.695927634195</v>
      </c>
      <c r="Y43" s="102">
        <f>((1+$K$7)^-(K43-K$23))</f>
        <v>0.17843088978226704</v>
      </c>
      <c r="Z43" s="52">
        <f>Y43*X43</f>
        <v>4369.0045113058022</v>
      </c>
    </row>
    <row r="44" spans="1:26" x14ac:dyDescent="0.25">
      <c r="A44" s="38"/>
      <c r="B44" s="99"/>
      <c r="C44" s="14"/>
      <c r="D44" s="14"/>
      <c r="E44" s="14"/>
      <c r="F44" s="14"/>
      <c r="G44" s="19"/>
    </row>
    <row r="45" spans="1:26" x14ac:dyDescent="0.25">
      <c r="A45" s="38"/>
      <c r="B45" s="99"/>
      <c r="C45" s="14"/>
      <c r="D45" s="14"/>
      <c r="E45" s="14"/>
      <c r="F45" s="14"/>
      <c r="G45" s="19"/>
    </row>
    <row r="46" spans="1:26" x14ac:dyDescent="0.25">
      <c r="A46" s="17"/>
      <c r="B46" s="18"/>
      <c r="C46" s="14"/>
      <c r="D46" s="14"/>
      <c r="E46" s="14"/>
      <c r="F46" s="14"/>
      <c r="G46" s="19"/>
    </row>
    <row r="47" spans="1:26" x14ac:dyDescent="0.25">
      <c r="A47" s="17"/>
      <c r="B47" s="99"/>
      <c r="C47" s="14"/>
      <c r="D47" s="14"/>
      <c r="E47" s="14"/>
      <c r="F47" s="14"/>
      <c r="G47" s="19"/>
    </row>
    <row r="48" spans="1:26" x14ac:dyDescent="0.25">
      <c r="A48" s="17"/>
      <c r="B48" s="99"/>
      <c r="C48" s="14"/>
      <c r="D48" s="14"/>
      <c r="E48" s="14"/>
      <c r="F48" s="14"/>
      <c r="G48" s="19"/>
    </row>
    <row r="49" spans="1:7" x14ac:dyDescent="0.25">
      <c r="A49" s="17"/>
      <c r="B49" s="99"/>
      <c r="C49" s="14"/>
      <c r="D49" s="14"/>
      <c r="E49" s="14"/>
      <c r="F49" s="14"/>
      <c r="G49" s="19"/>
    </row>
    <row r="50" spans="1:7" ht="15.75" thickBot="1" x14ac:dyDescent="0.3">
      <c r="A50" s="20"/>
      <c r="B50" s="98"/>
      <c r="C50" s="23"/>
      <c r="D50" s="21"/>
      <c r="E50" s="22"/>
      <c r="F50" s="23"/>
      <c r="G50" s="24"/>
    </row>
    <row r="51" spans="1:7" ht="15.75" thickBot="1" x14ac:dyDescent="0.3">
      <c r="A51" s="7" t="s">
        <v>6</v>
      </c>
      <c r="B51" s="25">
        <f>G42+G43</f>
        <v>223518.79351475992</v>
      </c>
    </row>
    <row r="54" spans="1:7" ht="15.75" thickBot="1" x14ac:dyDescent="0.3">
      <c r="A54" t="s">
        <v>23</v>
      </c>
    </row>
    <row r="55" spans="1:7" ht="15.75" thickBot="1" x14ac:dyDescent="0.3">
      <c r="A55" s="8" t="s">
        <v>59</v>
      </c>
      <c r="B55" s="9" t="s">
        <v>9</v>
      </c>
      <c r="C55" s="9" t="s">
        <v>10</v>
      </c>
      <c r="D55" s="9" t="s">
        <v>11</v>
      </c>
      <c r="E55" s="9" t="s">
        <v>12</v>
      </c>
      <c r="F55" s="9" t="s">
        <v>13</v>
      </c>
      <c r="G55" s="10" t="s">
        <v>14</v>
      </c>
    </row>
    <row r="56" spans="1:7" x14ac:dyDescent="0.25">
      <c r="A56" s="97">
        <f>B51</f>
        <v>223518.79351475992</v>
      </c>
      <c r="B56" s="12">
        <f>K7</f>
        <v>0.09</v>
      </c>
      <c r="C56" s="12"/>
      <c r="D56" s="13">
        <f>K43</f>
        <v>20</v>
      </c>
      <c r="E56" s="13" t="s">
        <v>50</v>
      </c>
      <c r="F56" s="13">
        <f>(B56*((1+B56)^D56))/(((1+B56)^D56)-1)</f>
        <v>0.10954647500822921</v>
      </c>
      <c r="G56" s="96">
        <f>A56*F56</f>
        <v>24485.695927634195</v>
      </c>
    </row>
    <row r="57" spans="1:7" x14ac:dyDescent="0.25">
      <c r="A57" s="95"/>
      <c r="B57" s="18"/>
      <c r="C57" s="18"/>
      <c r="D57" s="14"/>
      <c r="E57" s="13"/>
      <c r="F57" s="13"/>
      <c r="G57" s="96"/>
    </row>
    <row r="58" spans="1:7" x14ac:dyDescent="0.25">
      <c r="A58" s="95"/>
      <c r="B58" s="18"/>
      <c r="C58" s="18"/>
      <c r="D58" s="14"/>
      <c r="E58" s="14"/>
      <c r="F58" s="14"/>
      <c r="G58" s="94"/>
    </row>
    <row r="59" spans="1:7" x14ac:dyDescent="0.25">
      <c r="A59" s="95"/>
      <c r="B59" s="18"/>
      <c r="C59" s="18"/>
      <c r="D59" s="14"/>
      <c r="E59" s="14"/>
      <c r="F59" s="14"/>
      <c r="G59" s="94"/>
    </row>
    <row r="60" spans="1:7" x14ac:dyDescent="0.25">
      <c r="A60" s="95"/>
      <c r="B60" s="18"/>
      <c r="C60" s="18"/>
      <c r="D60" s="14"/>
      <c r="E60" s="14"/>
      <c r="F60" s="14"/>
      <c r="G60" s="94"/>
    </row>
    <row r="61" spans="1:7" x14ac:dyDescent="0.25">
      <c r="A61" s="95"/>
      <c r="B61" s="18"/>
      <c r="C61" s="18"/>
      <c r="D61" s="14"/>
      <c r="E61" s="14"/>
      <c r="F61" s="14"/>
      <c r="G61" s="94"/>
    </row>
    <row r="62" spans="1:7" x14ac:dyDescent="0.25">
      <c r="A62" s="95"/>
      <c r="B62" s="18"/>
      <c r="C62" s="18"/>
      <c r="D62" s="14"/>
      <c r="E62" s="14"/>
      <c r="F62" s="14"/>
      <c r="G62" s="94"/>
    </row>
    <row r="63" spans="1:7" x14ac:dyDescent="0.25">
      <c r="A63" s="95"/>
      <c r="B63" s="18"/>
      <c r="C63" s="18"/>
      <c r="D63" s="14"/>
      <c r="E63" s="14"/>
      <c r="F63" s="14"/>
      <c r="G63" s="94"/>
    </row>
    <row r="64" spans="1:7" x14ac:dyDescent="0.25">
      <c r="A64" s="95"/>
      <c r="B64" s="18"/>
      <c r="C64" s="18"/>
      <c r="D64" s="14"/>
      <c r="E64" s="14"/>
      <c r="F64" s="14"/>
      <c r="G64" s="94"/>
    </row>
    <row r="65" spans="1:7" ht="15.75" thickBot="1" x14ac:dyDescent="0.3">
      <c r="A65" s="93"/>
      <c r="B65" s="21"/>
      <c r="C65" s="21"/>
      <c r="D65" s="21"/>
      <c r="E65" s="22"/>
      <c r="F65" s="23"/>
      <c r="G65" s="92"/>
    </row>
    <row r="66" spans="1:7" ht="15.75" thickBot="1" x14ac:dyDescent="0.3">
      <c r="A66" s="7" t="s">
        <v>7</v>
      </c>
      <c r="B66" s="25">
        <f>G56</f>
        <v>24485.695927634195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Exemple</vt:lpstr>
      <vt:lpstr>Exercice 1</vt:lpstr>
      <vt:lpstr>Exercice 2</vt:lpstr>
      <vt:lpstr>Exercice 1 Solution</vt:lpstr>
      <vt:lpstr>Exercice 2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 AKSOY</dc:creator>
  <cp:lastModifiedBy>Arman AKSOY</cp:lastModifiedBy>
  <dcterms:created xsi:type="dcterms:W3CDTF">2015-06-05T18:19:34Z</dcterms:created>
  <dcterms:modified xsi:type="dcterms:W3CDTF">2023-01-30T18:01:17Z</dcterms:modified>
</cp:coreProperties>
</file>