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053" documentId="13_ncr:1_{F6CB121F-512D-4AA6-A0C1-0FB36C537598}" xr6:coauthVersionLast="47" xr6:coauthVersionMax="47" xr10:uidLastSave="{6FD9C7E4-21C7-41A0-9E86-210ED45DC892}"/>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 i="5"/>
  <c r="G4" i="5"/>
  <c r="I4" i="5"/>
  <c r="J4" i="5"/>
  <c r="L4" i="5"/>
  <c r="L3" i="1"/>
  <c r="L4" i="1"/>
  <c r="L5" i="1"/>
  <c r="L6" i="1"/>
  <c r="L7" i="1"/>
  <c r="L8" i="1"/>
  <c r="L9" i="1"/>
  <c r="L10" i="1"/>
  <c r="L11" i="1"/>
  <c r="L12" i="1"/>
  <c r="L13" i="1"/>
  <c r="L14" i="1"/>
  <c r="L15" i="1"/>
  <c r="L16" i="1"/>
  <c r="L17" i="1"/>
  <c r="L18" i="1"/>
  <c r="L19" i="1"/>
  <c r="L20" i="1"/>
  <c r="L21" i="1"/>
  <c r="L22" i="1"/>
  <c r="L23" i="1"/>
  <c r="J3" i="1"/>
  <c r="J4" i="1"/>
  <c r="J5" i="1"/>
  <c r="J6" i="1"/>
  <c r="J7" i="1"/>
  <c r="J8" i="1"/>
  <c r="J9" i="1"/>
  <c r="J10" i="1"/>
  <c r="J11" i="1"/>
  <c r="J12" i="1"/>
  <c r="J13" i="1"/>
  <c r="J14" i="1"/>
  <c r="J15" i="1"/>
  <c r="J16" i="1"/>
  <c r="J17" i="1"/>
  <c r="J18" i="1"/>
  <c r="J19" i="1"/>
  <c r="J20" i="1"/>
  <c r="J21" i="1"/>
  <c r="J22" i="1"/>
  <c r="J23" i="1"/>
  <c r="I3" i="1"/>
  <c r="I4" i="1"/>
  <c r="I5" i="1"/>
  <c r="I6" i="1"/>
  <c r="I7" i="1"/>
  <c r="I8" i="1"/>
  <c r="I9" i="1"/>
  <c r="I10" i="1"/>
  <c r="I11" i="1"/>
  <c r="I12" i="1"/>
  <c r="I13" i="1"/>
  <c r="I14" i="1"/>
  <c r="I15" i="1"/>
  <c r="I16" i="1"/>
  <c r="I17" i="1"/>
  <c r="I18" i="1"/>
  <c r="I19" i="1"/>
  <c r="I20" i="1"/>
  <c r="I21" i="1"/>
  <c r="I22" i="1"/>
  <c r="I23" i="1"/>
  <c r="G3" i="1"/>
  <c r="G4" i="1"/>
  <c r="G5" i="1"/>
  <c r="G6" i="1"/>
  <c r="G7" i="1"/>
  <c r="G8" i="1"/>
  <c r="G9" i="1"/>
  <c r="G10" i="1"/>
  <c r="G11" i="1"/>
  <c r="G12" i="1"/>
  <c r="G13" i="1"/>
  <c r="G14" i="1"/>
  <c r="G15" i="1"/>
  <c r="G16" i="1"/>
  <c r="G17" i="1"/>
  <c r="G18" i="1"/>
  <c r="G19" i="1"/>
  <c r="G20" i="1"/>
  <c r="G21" i="1"/>
  <c r="G22" i="1"/>
  <c r="G23" i="1"/>
  <c r="B3" i="1"/>
  <c r="B4" i="1"/>
  <c r="B5" i="1"/>
  <c r="B6" i="1"/>
  <c r="B7" i="1"/>
  <c r="B8" i="1"/>
  <c r="B9" i="1"/>
  <c r="B10" i="1"/>
  <c r="B11" i="1"/>
  <c r="B12" i="1"/>
  <c r="B13" i="1"/>
  <c r="B14" i="1"/>
  <c r="B15" i="1"/>
  <c r="B16" i="1"/>
  <c r="B17" i="1"/>
  <c r="B18" i="1"/>
  <c r="B19" i="1"/>
  <c r="B20" i="1"/>
  <c r="B21" i="1"/>
  <c r="B22" i="1"/>
  <c r="B2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<sst xmlns="http://schemas.openxmlformats.org/spreadsheetml/2006/main" count="180301" uniqueCount="39135">
  <si>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</si>
  <si>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</si>
  <si>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</si>
  <si>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</si>
  <si>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</si>
  <si>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</si>
  <si>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</si>
  <si>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</si>
  <si>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</si>
  <si>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</si>
  <si>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</si>
  <si>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</si>
  <si>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</si>
  <si>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</si>
  <si>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</si>
  <si>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</si>
  <si>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</si>
  <si>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</si>
  <si>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</si>
  <si>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</si>
  <si>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</si>
  <si>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</si>
  <si>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</si>
  <si>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</si>
  <si>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</si>
  <si>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</si>
  <si>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</si>
  <si>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</si>
  <si>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</si>
  <si>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</si>
  <si>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</si>
  <si>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</si>
  <si>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</si>
  <si>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</si>
  <si>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</si>
  <si>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</si>
  <si>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</si>
  <si>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</si>
  <si>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</si>
  <si>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</si>
  <si>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</si>
  <si>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</si>
  <si>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</si>
  <si>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</si>
  <si>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</si>
  <si>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</si>
  <si>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</si>
  <si>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</si>
  <si>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</si>
  <si>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</si>
  <si>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</si>
  <si>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</si>
  <si>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</si>
  <si>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</si>
  <si>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</si>
  <si>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</si>
  <si>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</si>
  <si>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</si>
  <si>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</si>
  <si>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</si>
  <si>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</si>
  <si>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</si>
  <si>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</si>
  <si>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</si>
  <si>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</si>
  <si>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</si>
  <si>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</si>
  <si>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</si>
  <si>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</si>
  <si>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</si>
  <si>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</si>
  <si>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</si>
  <si>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</si>
  <si>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</si>
  <si>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</si>
  <si>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</si>
  <si>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</si>
  <si>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</si>
  <si>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</si>
  <si>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</si>
  <si>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</si>
  <si>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</si>
  <si>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</si>
  <si>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</si>
  <si>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</si>
  <si>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</si>
  <si>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</si>
  <si>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</si>
  <si>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</si>
  <si>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</si>
  <si>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</si>
  <si>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</si>
  <si>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</si>
  <si>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</si>
  <si>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</si>
  <si>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</si>
  <si>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</si>
  <si>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</si>
  <si>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</si>
  <si>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</si>
  <si>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</si>
  <si>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</si>
  <si>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</si>
  <si>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</si>
  <si>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</si>
  <si>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</si>
  <si>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</si>
  <si>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</si>
  <si>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</si>
  <si>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</si>
  <si>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</si>
  <si>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</si>
  <si>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</si>
  <si>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</si>
  <si>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</si>
  <si>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</si>
  <si>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</si>
  <si>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</si>
  <si>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</si>
  <si>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</si>
  <si>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</si>
  <si>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</si>
  <si>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</si>
  <si>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</si>
  <si>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</si>
  <si>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</si>
  <si>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</si>
  <si>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</si>
  <si>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</si>
  <si>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</si>
  <si>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</si>
  <si>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</si>
  <si>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</si>
  <si>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</si>
  <si>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</si>
  <si>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</si>
  <si>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</si>
  <si>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</si>
  <si>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</si>
  <si>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</si>
  <si>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</si>
  <si>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</si>
  <si>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</si>
  <si>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</si>
  <si>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</si>
  <si>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</si>
  <si>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</si>
  <si>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</si>
  <si>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</si>
  <si>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</si>
  <si>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</si>
  <si>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</si>
  <si>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</si>
  <si>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</si>
  <si>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</si>
  <si>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</si>
  <si>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</si>
  <si>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</si>
  <si>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</si>
  <si>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</si>
  <si>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</si>
  <si>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</si>
  <si>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</si>
  <si>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</si>
  <si>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</si>
  <si>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</si>
  <si>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</si>
  <si>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</si>
  <si>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</si>
  <si>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</si>
  <si>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</si>
  <si>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</si>
  <si>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</si>
  <si>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</si>
  <si>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</si>
  <si>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</si>
  <si>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</si>
  <si>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</si>
  <si>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</si>
  <si>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</si>
  <si>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</si>
  <si>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</si>
  <si>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</si>
  <si>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</si>
  <si>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</si>
  <si>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</si>
  <si>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</si>
  <si>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</si>
  <si>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</si>
  <si>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</si>
  <si>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</si>
  <si>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</si>
  <si>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</si>
  <si>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</si>
  <si>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</si>
  <si>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</si>
  <si>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</si>
  <si>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</si>
  <si>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</si>
  <si>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</si>
  <si>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</si>
  <si>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</si>
  <si>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</si>
  <si>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</si>
  <si>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</si>
  <si>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</si>
  <si>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</si>
  <si>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</si>
  <si>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</si>
  <si>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</si>
  <si>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</si>
  <si>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</si>
  <si>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</si>
  <si>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</si>
  <si>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</si>
  <si>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</si>
  <si>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</si>
  <si>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</si>
  <si>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</si>
  <si>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</si>
  <si>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</si>
  <si>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</si>
  <si>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</si>
  <si>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</si>
  <si>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</si>
  <si>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</si>
  <si>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</si>
  <si>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</si>
  <si>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</si>
  <si>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</si>
  <si>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</si>
  <si>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</si>
  <si>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</si>
  <si>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</si>
  <si>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</si>
  <si>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</si>
  <si>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</si>
  <si>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</si>
  <si>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</si>
  <si>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</si>
  <si>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</si>
  <si>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</si>
  <si>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</si>
  <si>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</si>
  <si>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</si>
  <si>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</si>
  <si>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</si>
  <si>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</si>
  <si>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</si>
  <si>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</si>
  <si>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</si>
  <si>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</si>
  <si>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</si>
  <si>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</si>
  <si>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</si>
  <si>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</si>
  <si>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</si>
  <si>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</si>
  <si>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</si>
  <si>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</si>
  <si>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</si>
  <si>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</si>
  <si>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</si>
  <si>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</si>
  <si>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</si>
  <si>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</si>
  <si>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</si>
  <si>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</si>
  <si>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</si>
  <si>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</si>
  <si>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</si>
  <si>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</si>
  <si>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</si>
  <si>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</si>
  <si>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</si>
  <si>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</si>
  <si>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</si>
  <si>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</si>
  <si>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</si>
  <si>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</si>
  <si>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</si>
  <si>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</si>
  <si>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</si>
  <si>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</si>
  <si>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</si>
  <si>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</si>
  <si>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</si>
  <si>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</si>
  <si>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</si>
  <si>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</si>
  <si>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</si>
  <si>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</si>
  <si>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</si>
  <si>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</si>
  <si>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</si>
  <si>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</si>
  <si>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</si>
  <si>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</si>
  <si>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</si>
  <si>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</si>
  <si>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</si>
  <si>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</si>
  <si>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</si>
  <si>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</si>
  <si>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</si>
  <si>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</si>
  <si>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</si>
  <si>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</si>
  <si>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</si>
  <si>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</si>
  <si>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</si>
  <si>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</si>
  <si>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</si>
  <si>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</si>
  <si>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</si>
  <si>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</si>
  <si>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</si>
  <si>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</si>
  <si>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</si>
  <si>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</si>
  <si>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</si>
  <si>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</si>
  <si>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</si>
  <si>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</si>
  <si>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</si>
  <si>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</si>
  <si>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</si>
  <si>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</si>
  <si>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</si>
  <si>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</si>
  <si>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</si>
  <si>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</si>
  <si>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</si>
  <si>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</si>
  <si>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</si>
  <si>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</si>
  <si>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</si>
  <si>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</si>
  <si>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</si>
  <si>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</si>
  <si>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</si>
  <si>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</si>
  <si>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</si>
  <si>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</si>
  <si>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</si>
  <si>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</si>
  <si>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</si>
  <si>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</si>
  <si>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</si>
  <si>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</si>
  <si>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</si>
  <si>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</si>
  <si>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</si>
  <si>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</si>
  <si>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</si>
  <si>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</si>
  <si>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</si>
  <si>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</si>
  <si>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</si>
  <si>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</si>
  <si>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</si>
  <si>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</si>
  <si>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</si>
  <si>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</si>
  <si>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</si>
  <si>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</si>
  <si>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</si>
  <si>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</si>
  <si>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</si>
  <si>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</si>
  <si>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</si>
  <si>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</si>
  <si>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</si>
  <si>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</si>
  <si>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</si>
  <si>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</si>
  <si>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</si>
  <si>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</si>
  <si>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</si>
  <si>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</si>
  <si>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</si>
  <si>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</si>
  <si>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</si>
  <si>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</si>
  <si>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</si>
  <si>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</si>
  <si>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</si>
  <si>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</si>
  <si>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</si>
  <si>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</si>
  <si>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</si>
  <si>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</si>
  <si>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</si>
  <si>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</si>
  <si>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</si>
  <si>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</si>
  <si>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</si>
  <si>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</si>
  <si>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</si>
  <si>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</si>
  <si>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</si>
  <si>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</si>
  <si>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</si>
  <si>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</si>
  <si>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</si>
  <si>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</si>
  <si>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</si>
  <si>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</si>
  <si>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</si>
  <si>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</si>
  <si>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</si>
  <si>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</si>
  <si>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</si>
  <si>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</si>
  <si>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</si>
  <si>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</si>
  <si>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</si>
  <si>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</si>
  <si>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</si>
  <si>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</si>
  <si>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</si>
  <si>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</si>
  <si>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</si>
  <si>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</si>
  <si>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</si>
  <si>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</si>
  <si>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</si>
  <si>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</si>
  <si>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</si>
  <si>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</si>
  <si>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</si>
  <si>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</si>
  <si>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</si>
  <si>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</si>
  <si>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</si>
  <si>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</si>
  <si>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</si>
  <si>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</si>
  <si>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</si>
  <si>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</si>
  <si>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</si>
  <si>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</si>
  <si>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</si>
  <si>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</si>
  <si>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</si>
  <si>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</si>
  <si>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</si>
  <si>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</si>
  <si>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</si>
  <si>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</si>
  <si>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</si>
  <si>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</si>
  <si>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</si>
  <si>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</si>
  <si>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</si>
  <si>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</si>
  <si>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</si>
  <si>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</si>
  <si>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</si>
  <si>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</si>
  <si>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</si>
  <si>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</si>
  <si>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</si>
  <si>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</si>
  <si>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</si>
  <si>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</si>
  <si>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</si>
  <si>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</si>
  <si>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</si>
  <si>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</si>
  <si>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</si>
  <si>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</si>
  <si>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</si>
  <si>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</si>
  <si>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</si>
  <si>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</si>
  <si>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</si>
  <si>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</si>
  <si>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</si>
  <si>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</si>
  <si>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</si>
  <si>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</si>
  <si>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</si>
  <si>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</si>
  <si>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</si>
  <si>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</si>
  <si>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</si>
  <si>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</si>
  <si>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</si>
  <si>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</si>
  <si>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</si>
  <si>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</si>
  <si>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</si>
  <si>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</si>
  <si>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</si>
  <si>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</si>
  <si>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</si>
  <si>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</si>
  <si>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</si>
  <si>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</si>
  <si>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</si>
  <si>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</si>
  <si>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</si>
  <si>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</si>
  <si>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</si>
  <si>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</si>
  <si>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</si>
  <si>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</si>
  <si>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</si>
  <si>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</si>
  <si>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</si>
  <si>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</si>
  <si>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</si>
  <si>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</si>
  <si>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</si>
  <si>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</si>
  <si>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</si>
  <si>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</si>
  <si>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</si>
  <si>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</si>
  <si>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</si>
  <si>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</si>
  <si>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</si>
  <si>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</si>
  <si>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</si>
  <si>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</si>
  <si>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</si>
  <si>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</si>
  <si>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</si>
  <si>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</si>
  <si>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</si>
  <si>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</si>
  <si>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</si>
  <si>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</si>
  <si>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</si>
  <si>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</si>
  <si>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</si>
  <si>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</si>
  <si>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</si>
  <si>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</si>
  <si>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</si>
  <si>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</si>
  <si>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</si>
  <si>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</si>
  <si>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</si>
  <si>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</si>
  <si>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</si>
  <si>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</si>
  <si>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</si>
  <si>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</si>
  <si>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</si>
  <si>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</si>
  <si>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</si>
  <si>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</si>
  <si>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</si>
  <si>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</si>
  <si>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</si>
  <si>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</si>
  <si>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</si>
  <si>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</si>
  <si>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</si>
  <si>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</si>
  <si>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</si>
  <si>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</si>
  <si>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</si>
  <si>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</si>
  <si>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</si>
  <si>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</si>
  <si>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</si>
  <si>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</si>
  <si>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</si>
  <si>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</si>
  <si>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</si>
  <si>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</si>
  <si>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</si>
  <si>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</si>
  <si>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</si>
  <si>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</si>
  <si>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</si>
  <si>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</si>
  <si>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</si>
  <si>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</si>
  <si>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</si>
  <si>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</si>
  <si>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</si>
  <si>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</si>
  <si>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</si>
  <si>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</si>
  <si>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</si>
  <si>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</si>
  <si>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</si>
  <si>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</si>
  <si>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</si>
  <si>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</si>
  <si>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</si>
  <si>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</si>
  <si>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</si>
  <si>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</si>
  <si>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</si>
  <si>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</si>
  <si>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</si>
  <si>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</si>
  <si>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</si>
  <si>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</si>
  <si>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</si>
  <si>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</si>
  <si>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</si>
  <si>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</si>
  <si>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</si>
  <si>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</si>
  <si>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</si>
  <si>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</si>
  <si>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</si>
  <si>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</si>
  <si>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</si>
  <si>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</si>
  <si>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</si>
  <si>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</si>
  <si>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</si>
  <si>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</si>
  <si>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</si>
  <si>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</si>
  <si>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</si>
  <si>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</si>
  <si>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</si>
  <si>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</si>
  <si>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</si>
  <si>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</si>
  <si>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</si>
  <si>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</si>
  <si>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</si>
  <si>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</si>
  <si>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</si>
  <si>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</si>
  <si>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</si>
  <si>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</si>
  <si>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</si>
  <si>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</si>
  <si>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</si>
  <si>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</si>
  <si>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</si>
  <si>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</si>
  <si>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</si>
  <si>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</si>
  <si>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</si>
  <si>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</si>
  <si>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</si>
  <si>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</si>
  <si>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</si>
  <si>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</si>
  <si>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</si>
  <si>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</si>
  <si>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</si>
  <si>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</si>
  <si>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</si>
  <si>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</si>
  <si>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</si>
  <si>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</si>
  <si>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</si>
  <si>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</si>
  <si>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</si>
  <si>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</si>
  <si>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</si>
  <si>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</si>
  <si>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</si>
  <si>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</si>
  <si>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</si>
  <si>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</si>
  <si>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</si>
  <si>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</si>
  <si>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</si>
  <si>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</si>
  <si>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</si>
  <si>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</si>
  <si>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</si>
  <si>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</si>
  <si>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</si>
  <si>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</si>
  <si>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</si>
  <si>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</si>
  <si>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</si>
  <si>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</si>
  <si>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</si>
  <si>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</si>
  <si>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</si>
  <si>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</si>
  <si>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</si>
  <si>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</si>
  <si>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</si>
  <si>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</si>
  <si>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</si>
  <si>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</si>
  <si>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</si>
  <si>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</si>
  <si>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</si>
  <si>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</si>
  <si>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</si>
  <si>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</si>
  <si>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</si>
  <si>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</si>
  <si>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</si>
  <si>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</si>
  <si>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</si>
  <si>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</si>
  <si>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</si>
  <si>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</si>
  <si>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</si>
  <si>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</si>
  <si>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</si>
  <si>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</si>
  <si>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</si>
  <si>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</si>
  <si>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</si>
  <si>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</si>
  <si>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</si>
  <si>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</si>
  <si>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</si>
  <si>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</si>
  <si>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</si>
  <si>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</si>
  <si>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</si>
  <si>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</si>
  <si>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</si>
  <si>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</si>
  <si>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</si>
  <si>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</si>
  <si>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</si>
  <si>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</si>
  <si>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</si>
  <si>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</si>
  <si>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</si>
  <si>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</si>
  <si>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</si>
  <si>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</si>
  <si>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</si>
  <si>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</si>
  <si>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</si>
  <si>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</si>
  <si>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</si>
  <si>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</si>
  <si>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</si>
  <si>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</si>
  <si>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</si>
  <si>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</si>
  <si>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</si>
  <si>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</si>
  <si>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</si>
  <si>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</si>
  <si>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</si>
  <si>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</si>
  <si>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</si>
  <si>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</si>
  <si>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</si>
  <si>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</si>
  <si>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</si>
  <si>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</si>
  <si>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</si>
  <si>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</si>
  <si>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</si>
  <si>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</si>
  <si>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</si>
  <si>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</si>
  <si>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</si>
  <si>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</si>
  <si>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</si>
  <si>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</si>
  <si>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</si>
  <si>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</si>
  <si>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</si>
  <si>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</si>
  <si>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</si>
  <si>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</si>
  <si>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</si>
  <si>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</si>
  <si>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</si>
  <si>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</si>
  <si>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</si>
  <si>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</si>
  <si>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</si>
  <si>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</si>
  <si>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</si>
  <si>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</si>
  <si>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</si>
  <si>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</si>
  <si>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</si>
  <si>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</si>
  <si>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</si>
  <si>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</si>
  <si>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</si>
  <si>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</si>
  <si>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</si>
  <si>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</si>
  <si>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</si>
  <si>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</si>
  <si>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</si>
  <si>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</si>
  <si>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</si>
  <si>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</si>
  <si>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</si>
  <si>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</si>
  <si>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</si>
  <si>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</si>
  <si>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</si>
  <si>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</si>
  <si>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</si>
  <si>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</si>
  <si>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</si>
  <si>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</si>
  <si>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</si>
  <si>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</si>
  <si>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</si>
  <si>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</si>
  <si>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</si>
  <si>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</si>
  <si>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</si>
  <si>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</si>
  <si>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</si>
  <si>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</si>
  <si>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</si>
  <si>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</si>
  <si>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</si>
  <si>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</si>
  <si>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</si>
  <si>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</si>
  <si>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</si>
  <si>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</si>
  <si>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</si>
  <si>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</si>
  <si>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</si>
  <si>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</si>
  <si>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</si>
  <si>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</si>
  <si>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</si>
  <si>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</si>
  <si>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</si>
  <si>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</si>
  <si>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</si>
  <si>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</si>
  <si>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</si>
  <si>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</si>
  <si>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</si>
  <si>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</si>
  <si>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</si>
  <si>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</si>
  <si>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</si>
  <si>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</si>
  <si>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</si>
  <si>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</si>
  <si>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</si>
  <si>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</si>
  <si>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</si>
  <si>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</si>
  <si>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</si>
  <si>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</si>
  <si>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</si>
  <si>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</si>
  <si>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</si>
  <si>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</si>
  <si>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</si>
  <si>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</si>
  <si>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</si>
  <si>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</si>
  <si>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</si>
  <si>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</si>
  <si>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</si>
  <si>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</si>
  <si>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</si>
  <si>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</si>
  <si>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</si>
  <si>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</si>
  <si>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</si>
  <si>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</si>
  <si>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</si>
  <si>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</si>
  <si>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</si>
  <si>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</si>
  <si>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</si>
  <si>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</si>
  <si>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</si>
  <si>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</si>
  <si>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</si>
  <si>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</si>
  <si>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</si>
  <si>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</si>
  <si>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</si>
  <si>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</si>
  <si>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</si>
  <si>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</si>
  <si>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</si>
  <si>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</si>
  <si>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</si>
  <si>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</si>
  <si>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</si>
  <si>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</si>
  <si>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</si>
  <si>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</si>
  <si>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</si>
  <si>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</si>
  <si>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</si>
  <si>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</si>
  <si>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</si>
  <si>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</si>
  <si>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</si>
  <si>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</si>
  <si>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</si>
  <si>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</si>
  <si>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</si>
  <si>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</si>
  <si>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</si>
  <si>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</si>
  <si>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</si>
  <si>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</si>
  <si>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</si>
  <si>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</si>
  <si>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</si>
  <si>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</si>
  <si>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</si>
  <si>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</si>
  <si>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</si>
  <si>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</si>
  <si>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</si>
  <si>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</si>
  <si>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</si>
  <si>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</si>
  <si>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</si>
  <si>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</si>
  <si>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</si>
  <si>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</si>
  <si>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</si>
  <si>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</si>
  <si>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</si>
  <si>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</si>
  <si>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</si>
  <si>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</si>
  <si>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</si>
  <si>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</si>
  <si>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</si>
  <si>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</si>
  <si>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</si>
  <si>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</si>
  <si>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</si>
  <si>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</si>
  <si>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</si>
  <si>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</si>
  <si>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</si>
  <si>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</si>
  <si>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</si>
  <si>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</si>
  <si>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</si>
  <si>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</si>
  <si>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</si>
  <si>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</si>
  <si>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</si>
  <si>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</si>
  <si>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</si>
  <si>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</si>
  <si>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</si>
  <si>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</si>
  <si>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</si>
  <si>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</si>
  <si>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</si>
  <si>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</si>
  <si>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</si>
  <si>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</si>
  <si>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</si>
  <si>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</si>
  <si>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</si>
  <si>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</si>
  <si>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</si>
  <si>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</si>
  <si>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</si>
  <si>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</si>
  <si>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</si>
  <si>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</si>
  <si>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</si>
  <si>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</si>
  <si>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</si>
  <si>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</si>
  <si>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</si>
  <si>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</si>
  <si>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</si>
  <si>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</si>
  <si>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</si>
  <si>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</si>
  <si>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</si>
  <si>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</si>
  <si>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</si>
  <si>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</si>
  <si>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</si>
  <si>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</si>
  <si>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</si>
  <si>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</si>
  <si>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</si>
  <si>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</si>
  <si>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</si>
  <si>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</si>
  <si>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</si>
  <si>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</si>
  <si>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</si>
  <si>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</si>
  <si>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</si>
  <si>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</si>
  <si>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</si>
  <si>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</si>
  <si>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</si>
  <si>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</si>
  <si>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</si>
  <si>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</si>
  <si>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</si>
  <si>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</si>
  <si>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</si>
  <si>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</si>
  <si>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</si>
  <si>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</si>
  <si>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</si>
  <si>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</si>
  <si>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</si>
  <si>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</si>
  <si>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</si>
  <si>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</si>
  <si>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</si>
  <si>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</si>
  <si>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</si>
  <si>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</si>
  <si>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</si>
  <si>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</si>
  <si>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</si>
  <si>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</si>
  <si>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</si>
  <si>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</si>
  <si>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</si>
  <si>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</si>
  <si>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</si>
  <si>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</si>
  <si>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</si>
  <si>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</si>
  <si>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</si>
  <si>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</si>
  <si>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</si>
  <si>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</si>
  <si>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</si>
  <si>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</si>
  <si>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</si>
  <si>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</si>
  <si>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</si>
  <si>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</si>
  <si>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</si>
  <si>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</si>
  <si>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</si>
  <si>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</si>
  <si>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</si>
  <si>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</si>
  <si>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</si>
  <si>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</si>
  <si>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</si>
  <si>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</si>
  <si>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</si>
  <si>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</si>
  <si>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</si>
  <si>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</si>
  <si>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</si>
  <si>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</si>
  <si>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</si>
  <si>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</si>
  <si>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</si>
  <si>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</si>
  <si>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</si>
  <si>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</si>
  <si>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</si>
  <si>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</si>
  <si>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</si>
  <si>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</si>
  <si>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</si>
  <si>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</si>
  <si>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</si>
  <si>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</si>
  <si>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</si>
  <si>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</si>
  <si>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</si>
  <si>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</si>
  <si>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</si>
  <si>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</si>
  <si>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</si>
  <si>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</si>
  <si>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</si>
  <si>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</si>
  <si>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</si>
  <si>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</si>
  <si>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</si>
  <si>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</si>
  <si>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</si>
  <si>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</si>
  <si>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</si>
  <si>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</si>
  <si>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</si>
  <si>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</si>
  <si>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</si>
  <si>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</si>
  <si>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</si>
  <si>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</si>
  <si>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</si>
  <si>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</si>
  <si>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</si>
  <si>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</si>
  <si>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</si>
  <si>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</si>
  <si>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</si>
  <si>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</si>
  <si>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</si>
  <si>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</si>
  <si>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</si>
  <si>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</si>
  <si>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</si>
  <si>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</si>
  <si>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</si>
  <si>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</si>
  <si>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</si>
  <si>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</si>
  <si>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</si>
  <si>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</si>
  <si>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</si>
  <si>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</si>
  <si>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</si>
  <si>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</si>
  <si>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</si>
  <si>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</si>
  <si>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</si>
  <si>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</si>
  <si>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</si>
  <si>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</si>
  <si>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</si>
  <si>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</si>
  <si>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</si>
  <si>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</si>
  <si>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</si>
  <si>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</si>
  <si>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</si>
  <si>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</si>
  <si>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</si>
  <si>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</si>
  <si>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</si>
  <si>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</si>
  <si>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</si>
  <si>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</si>
  <si>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</si>
  <si>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</si>
  <si>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</si>
  <si>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</si>
  <si>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</si>
  <si>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</si>
  <si>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</si>
  <si>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</si>
  <si>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</si>
  <si>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</si>
  <si>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</si>
  <si>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</si>
  <si>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</si>
  <si>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</si>
  <si>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</si>
  <si>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</si>
  <si>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</si>
  <si>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</si>
  <si>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</si>
  <si>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</si>
  <si>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</si>
  <si>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</si>
  <si>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</si>
  <si>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</si>
  <si>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</si>
  <si>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</si>
  <si>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</si>
  <si>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</si>
  <si>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</si>
  <si>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</si>
  <si>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</si>
  <si>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</si>
  <si>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</si>
  <si>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</si>
  <si>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</si>
  <si>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</si>
  <si>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</si>
  <si>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</si>
  <si>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</si>
  <si>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</si>
  <si>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</si>
  <si>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</si>
  <si>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</si>
  <si>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</si>
  <si>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</si>
  <si>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</si>
  <si>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</si>
  <si>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</si>
  <si>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</si>
  <si>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</si>
  <si>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</si>
  <si>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</si>
  <si>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</si>
  <si>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</si>
  <si>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</si>
  <si>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</si>
  <si>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</si>
  <si>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</si>
  <si>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</si>
  <si>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</si>
  <si>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</si>
  <si>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</si>
  <si>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</si>
  <si>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</si>
  <si>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</si>
  <si>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</si>
  <si>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</si>
  <si>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</si>
  <si>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</si>
  <si>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</si>
  <si>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</si>
  <si>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</si>
  <si>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</si>
  <si>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</si>
  <si>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</si>
  <si>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</si>
  <si>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</si>
  <si>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</si>
  <si>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</si>
  <si>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</si>
  <si>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</si>
  <si>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</si>
  <si>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</si>
  <si>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</si>
  <si>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</si>
  <si>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</si>
  <si>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</si>
  <si>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</si>
  <si>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</si>
  <si>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</si>
  <si>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</si>
  <si>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</si>
  <si>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</si>
  <si>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</si>
  <si>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</si>
  <si>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</si>
  <si>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</si>
  <si>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</si>
  <si>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</si>
  <si>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</si>
  <si>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</si>
  <si>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</si>
  <si>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</si>
  <si>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</si>
  <si>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</si>
  <si>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</si>
  <si>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</si>
  <si>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</si>
  <si>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</si>
  <si>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</si>
  <si>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</si>
  <si>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</si>
  <si>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</si>
  <si>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</si>
  <si>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</si>
  <si>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</si>
  <si>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</si>
  <si>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</si>
  <si>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</si>
  <si>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</si>
  <si>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</si>
  <si>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</si>
  <si>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</si>
  <si>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</si>
  <si>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</si>
  <si>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</si>
  <si>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</si>
  <si>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</si>
  <si>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</si>
  <si>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</si>
  <si>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</si>
  <si>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</si>
  <si>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</si>
  <si>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</si>
  <si>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</si>
  <si>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</si>
  <si>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</si>
  <si>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</si>
  <si>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</si>
  <si>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</si>
  <si>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</si>
  <si>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</si>
  <si>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</si>
  <si>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</si>
  <si>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</si>
  <si>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</si>
  <si>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</si>
  <si>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</si>
  <si>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</si>
  <si>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</si>
  <si>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</si>
  <si>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</si>
  <si>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</si>
  <si>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</si>
  <si>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</si>
  <si>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</si>
  <si>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</si>
  <si>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</si>
  <si>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</si>
  <si>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</si>
  <si>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</si>
  <si>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</si>
  <si>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</si>
  <si>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</si>
  <si>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</si>
  <si>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</si>
  <si>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</si>
  <si>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</si>
  <si>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</si>
  <si>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</si>
  <si>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</si>
  <si>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</si>
  <si>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</si>
  <si>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</si>
  <si>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</si>
  <si>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</si>
  <si>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</si>
  <si>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</si>
  <si>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</si>
  <si>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</si>
  <si>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</si>
  <si>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</si>
  <si>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</si>
  <si>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</si>
  <si>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</si>
  <si>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</si>
  <si>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</si>
  <si>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</si>
  <si>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</si>
  <si>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</si>
  <si>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</si>
  <si>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</si>
  <si>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</si>
  <si>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</si>
  <si>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</si>
  <si>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</si>
  <si>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</si>
  <si>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</si>
  <si>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</si>
  <si>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</si>
  <si>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</si>
  <si>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</si>
  <si>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</si>
  <si>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</si>
  <si>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</si>
  <si>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</si>
  <si>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</si>
  <si>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</si>
  <si>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</si>
  <si>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</si>
  <si>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</si>
  <si>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</si>
  <si>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</si>
  <si>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</si>
  <si>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</si>
  <si>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</si>
  <si>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</si>
  <si>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</si>
  <si>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</si>
  <si>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</si>
  <si>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</si>
  <si>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</si>
  <si>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</si>
  <si>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</si>
  <si>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</si>
  <si>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</si>
  <si>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</si>
  <si>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</si>
  <si>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</si>
  <si>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</si>
  <si>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</si>
  <si>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</si>
  <si>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</si>
  <si>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</si>
  <si>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</si>
  <si>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</si>
  <si>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</si>
  <si>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</si>
  <si>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</si>
  <si>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</si>
  <si>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</si>
  <si>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</si>
  <si>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</si>
  <si>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</si>
  <si>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</si>
  <si>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</si>
  <si>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</si>
  <si>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</si>
  <si>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</si>
  <si>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</si>
  <si>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</si>
  <si>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</si>
  <si>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</si>
  <si>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</si>
  <si>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</si>
  <si>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</si>
  <si>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</si>
  <si>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</si>
  <si>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</si>
  <si>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</si>
  <si>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</si>
  <si>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</si>
  <si>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</si>
  <si>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</si>
  <si>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</si>
  <si>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</si>
  <si>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</si>
  <si>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</si>
  <si>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</si>
  <si>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</si>
  <si>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</si>
  <si>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</si>
  <si>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</si>
  <si>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</si>
  <si>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</si>
  <si>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</si>
  <si>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</si>
  <si>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</si>
  <si>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</si>
  <si>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</si>
  <si>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</si>
  <si>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</si>
  <si>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</si>
  <si>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</si>
  <si>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</si>
  <si>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</si>
  <si>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</si>
  <si>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</si>
  <si>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</si>
  <si>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</si>
  <si>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</si>
  <si>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</si>
  <si>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</si>
  <si>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</si>
  <si>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</si>
  <si>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</si>
  <si>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</si>
  <si>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</si>
  <si>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</si>
  <si>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</si>
  <si>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</si>
  <si>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</si>
  <si>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</si>
  <si>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</si>
  <si>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</si>
  <si>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</si>
  <si>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</si>
  <si>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</si>
  <si>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</si>
  <si>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</si>
  <si>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</si>
  <si>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</si>
  <si>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</si>
  <si>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</si>
  <si>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</si>
  <si>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</si>
  <si>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</si>
  <si>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</si>
  <si>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</si>
  <si>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</si>
  <si>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</si>
  <si>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</si>
  <si>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</si>
  <si>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</si>
  <si>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</si>
  <si>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</si>
  <si>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</si>
  <si>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</si>
  <si>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</si>
  <si>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</si>
  <si>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</si>
  <si>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</si>
  <si>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</si>
  <si>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</si>
  <si>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</si>
  <si>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</si>
  <si>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</si>
  <si>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</si>
  <si>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</si>
  <si>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</si>
  <si>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</si>
  <si>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</si>
  <si>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</si>
  <si>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</si>
  <si>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</si>
  <si>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</si>
  <si>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</si>
  <si>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</si>
  <si>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</si>
  <si>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</si>
  <si>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</si>
  <si>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</si>
  <si>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</si>
  <si>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</si>
  <si>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</si>
  <si>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</si>
  <si>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</si>
  <si>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</si>
  <si>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</si>
  <si>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</si>
  <si>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</si>
  <si>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</si>
  <si>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</si>
  <si>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</si>
  <si>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</si>
  <si>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</si>
  <si>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</si>
  <si>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</si>
  <si>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</si>
  <si>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</si>
  <si>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</si>
  <si>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</si>
  <si>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</si>
  <si>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</si>
  <si>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</si>
  <si>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</si>
  <si>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</si>
  <si>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</si>
  <si>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</si>
  <si>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</si>
  <si>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</si>
  <si>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</si>
  <si>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</si>
  <si>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</si>
  <si>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</si>
  <si>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</si>
  <si>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</si>
  <si>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</si>
  <si>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</si>
  <si>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</si>
  <si>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</si>
  <si>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</si>
  <si>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</si>
  <si>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</si>
  <si>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</si>
  <si>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</si>
  <si>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</si>
  <si>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</si>
  <si>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</si>
  <si>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</si>
  <si>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</si>
  <si>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</si>
  <si>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</si>
  <si>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</si>
  <si>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</si>
  <si>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</si>
  <si>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</si>
  <si>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</si>
  <si>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</si>
  <si>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</si>
  <si>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</si>
  <si>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</si>
  <si>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</si>
  <si>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</si>
  <si>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</si>
  <si>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</si>
  <si>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</si>
  <si>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</si>
  <si>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</si>
  <si>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</si>
  <si>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</si>
  <si>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</si>
  <si>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</si>
  <si>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</si>
  <si>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</si>
  <si>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</si>
  <si>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</si>
  <si>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</si>
  <si>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</si>
  <si>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</si>
  <si>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</si>
  <si>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</si>
  <si>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</si>
  <si>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</si>
  <si>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</si>
  <si>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</si>
  <si>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</si>
  <si>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</si>
  <si>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</si>
  <si>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</si>
  <si>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</si>
  <si>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</si>
  <si>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</si>
  <si>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</si>
  <si>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</si>
  <si>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</si>
  <si>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</si>
  <si>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</si>
  <si>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</si>
  <si>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</si>
  <si>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</si>
  <si>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</si>
  <si>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</si>
  <si>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</si>
  <si>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</si>
  <si>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</si>
  <si>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</si>
  <si>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</si>
  <si>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</si>
  <si>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</si>
  <si>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</si>
  <si>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</si>
  <si>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</si>
  <si>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</si>
  <si>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</si>
  <si>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</si>
  <si>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</si>
  <si>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</si>
  <si>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</si>
  <si>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</si>
  <si>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</si>
  <si>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</si>
  <si>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</si>
  <si>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</si>
  <si>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</si>
  <si>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</si>
  <si>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</si>
  <si>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</si>
  <si>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</si>
  <si>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</si>
  <si>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</si>
  <si>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</si>
  <si>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</si>
  <si>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</si>
  <si>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</si>
  <si>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</si>
  <si>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</si>
  <si>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</si>
  <si>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</si>
  <si>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</si>
  <si>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</si>
  <si>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</si>
  <si>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</si>
  <si>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</si>
  <si>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</si>
  <si>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</si>
  <si>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</si>
  <si>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</si>
  <si>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</si>
  <si>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</si>
  <si>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</si>
  <si>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</si>
  <si>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</si>
  <si>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</si>
  <si>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</si>
  <si>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</si>
  <si>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</si>
  <si>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</si>
  <si>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</si>
  <si>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</si>
  <si>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</si>
  <si>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</si>
  <si>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</si>
  <si>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</si>
  <si>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</si>
  <si>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</si>
  <si>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</si>
  <si>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</si>
  <si>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</si>
  <si>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</si>
  <si>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</si>
  <si>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</si>
  <si>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</si>
  <si>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</si>
  <si>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</si>
  <si>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</si>
  <si>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</si>
  <si>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</si>
  <si>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</si>
  <si>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</si>
  <si>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</si>
  <si>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</si>
  <si>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</si>
  <si>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</si>
  <si>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</si>
  <si>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</si>
  <si>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</si>
  <si>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</si>
  <si>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</si>
  <si>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</si>
  <si>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</si>
  <si>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</si>
  <si>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</si>
  <si>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</si>
  <si>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</si>
  <si>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</si>
  <si>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</si>
  <si>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</si>
  <si>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</si>
  <si>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</si>
  <si>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</si>
  <si>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</si>
  <si>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</si>
  <si>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</si>
  <si>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</si>
  <si>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</si>
  <si>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</si>
  <si>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</si>
  <si>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</si>
  <si>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</si>
  <si>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</si>
  <si>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</si>
  <si>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</si>
  <si>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</si>
  <si>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</si>
  <si>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</si>
  <si>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</si>
  <si>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</si>
  <si>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</si>
  <si>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</si>
  <si>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</si>
  <si>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</si>
  <si>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</si>
  <si>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</si>
  <si>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</si>
  <si>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</si>
  <si>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</si>
  <si>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</si>
  <si>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</si>
  <si>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</si>
  <si>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</si>
  <si>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</si>
  <si>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</si>
  <si>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</si>
  <si>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</si>
  <si>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</si>
  <si>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</si>
  <si>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</si>
  <si>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</si>
  <si>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</si>
  <si>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</si>
  <si>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</si>
  <si>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</si>
  <si>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</si>
  <si>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</si>
  <si>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</si>
  <si>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</si>
  <si>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</si>
  <si>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</si>
  <si>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</si>
  <si>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</si>
  <si>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</si>
  <si>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</si>
  <si>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</si>
  <si>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</si>
  <si>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</si>
  <si>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</si>
  <si>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</si>
  <si>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</si>
  <si>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</si>
  <si>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</si>
  <si>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</si>
  <si>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</si>
  <si>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</si>
  <si>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</si>
  <si>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</si>
  <si>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</si>
  <si>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</si>
  <si>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</si>
  <si>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</si>
  <si>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</si>
  <si>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</si>
  <si>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</si>
  <si>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</si>
  <si>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</si>
  <si>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</si>
  <si>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</si>
  <si>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</si>
  <si>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</si>
  <si>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</si>
  <si>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</si>
  <si>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</si>
  <si>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</si>
  <si>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</si>
  <si>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</si>
  <si>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</si>
  <si>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</si>
  <si>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</si>
  <si>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</si>
  <si>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</si>
  <si>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</si>
  <si>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</si>
  <si>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</si>
  <si>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</si>
  <si>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</si>
  <si>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</si>
  <si>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</si>
  <si>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</si>
  <si>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</si>
  <si>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</si>
  <si>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</si>
  <si>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</si>
  <si>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</si>
  <si>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</si>
  <si>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</si>
  <si>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</si>
  <si>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</si>
  <si>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</si>
  <si>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</si>
  <si>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</si>
  <si>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</si>
  <si>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</si>
  <si>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</si>
  <si>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</si>
  <si>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</si>
  <si>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</si>
  <si>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</si>
  <si>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</si>
  <si>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</si>
  <si>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</si>
  <si>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</si>
  <si>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</si>
  <si>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</si>
  <si>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</si>
  <si>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</si>
  <si>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</si>
  <si>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</si>
  <si>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</si>
  <si>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</si>
  <si>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</si>
  <si>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</si>
  <si>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</si>
  <si>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</si>
  <si>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</si>
  <si>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</si>
  <si>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</si>
  <si>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</si>
  <si>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</si>
  <si>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</si>
  <si>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</si>
  <si>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</si>
  <si>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</si>
  <si>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</si>
  <si>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</si>
  <si>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</si>
  <si>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</si>
  <si>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</si>
  <si>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</si>
  <si>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</si>
  <si>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</si>
  <si>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</si>
  <si>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</si>
  <si>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</si>
  <si>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</si>
  <si>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</si>
  <si>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</si>
  <si>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</si>
  <si>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</si>
  <si>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</si>
  <si>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</si>
  <si>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</si>
  <si>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</si>
  <si>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</si>
  <si>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</si>
  <si>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</si>
  <si>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</si>
  <si>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</si>
  <si>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</si>
  <si>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</si>
  <si>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</si>
  <si>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</si>
  <si>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</si>
  <si>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</si>
  <si>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</si>
  <si>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</si>
  <si>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</si>
  <si>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</si>
  <si>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</si>
  <si>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</si>
  <si>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</si>
  <si>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</si>
  <si>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</si>
  <si>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</si>
  <si>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</si>
  <si>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</si>
  <si>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</si>
  <si>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</si>
  <si>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</si>
  <si>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</si>
  <si>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</si>
  <si>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</si>
  <si>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</si>
  <si>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</si>
  <si>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</si>
  <si>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</si>
  <si>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</si>
  <si>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</si>
  <si>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</si>
  <si>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</si>
  <si>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</si>
  <si>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</si>
  <si>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</si>
  <si>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</si>
  <si>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</si>
  <si>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</si>
  <si>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</si>
  <si>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</si>
  <si>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</si>
  <si>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</si>
  <si>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</si>
  <si>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</si>
  <si>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</si>
  <si>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</si>
  <si>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</si>
  <si>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</si>
  <si>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</si>
  <si>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</si>
  <si>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</si>
  <si>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</si>
  <si>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</si>
  <si>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</si>
  <si>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</si>
  <si>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</si>
  <si>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</si>
  <si>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</si>
  <si>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</si>
  <si>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</si>
  <si>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</si>
  <si>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</si>
  <si>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</si>
  <si>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</si>
  <si>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</si>
  <si>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</si>
  <si>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</si>
  <si>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</si>
  <si>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</si>
  <si>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</si>
  <si>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</si>
  <si>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</si>
  <si>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</si>
  <si>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</si>
  <si>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</si>
  <si>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</si>
  <si>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</si>
  <si>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</si>
  <si>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</si>
  <si>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</si>
  <si>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</si>
  <si>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</si>
  <si>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</si>
  <si>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</si>
  <si>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</si>
  <si>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</si>
  <si>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</si>
  <si>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</si>
  <si>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</si>
  <si>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</si>
  <si>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</si>
  <si>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</si>
  <si>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</si>
  <si>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</si>
  <si>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</si>
  <si>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</si>
  <si>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</si>
  <si>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</si>
  <si>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</si>
  <si>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</si>
  <si>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</si>
  <si>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</si>
  <si>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</si>
  <si>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</si>
  <si>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</si>
  <si>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</si>
  <si>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</si>
  <si>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</si>
  <si>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</si>
  <si>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</si>
  <si>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</si>
  <si>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</si>
  <si>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</si>
  <si>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</si>
  <si>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</si>
  <si>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</si>
  <si>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</si>
  <si>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</si>
  <si>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</si>
  <si>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</si>
  <si>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</si>
  <si>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</si>
  <si>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</si>
  <si>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</si>
  <si>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</si>
  <si>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</si>
  <si>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</si>
  <si>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</si>
  <si>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</si>
  <si>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</si>
  <si>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</si>
  <si>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</si>
  <si>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</si>
  <si>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</si>
  <si>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</si>
  <si>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</si>
  <si>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</si>
  <si>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</si>
  <si>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</si>
  <si>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</si>
  <si>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</si>
  <si>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</si>
  <si>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</si>
  <si>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</si>
  <si>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</si>
  <si>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</si>
  <si>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</si>
  <si>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</si>
  <si>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</si>
  <si>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</si>
  <si>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</si>
  <si>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</si>
  <si>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</si>
  <si>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</si>
  <si>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</si>
  <si>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</si>
  <si>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</si>
  <si>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</si>
  <si>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</si>
  <si>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</si>
  <si>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</si>
  <si>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</si>
  <si>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</si>
  <si>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</si>
  <si>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</si>
  <si>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</si>
  <si>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</si>
  <si>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</si>
  <si>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</si>
  <si>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</si>
  <si>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</si>
  <si>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</si>
  <si>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</si>
  <si>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</si>
  <si>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</si>
  <si>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</si>
  <si>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</si>
  <si>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</si>
  <si>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</si>
  <si>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</si>
  <si>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</si>
  <si>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</si>
  <si>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</si>
  <si>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</si>
  <si>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</si>
  <si>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</si>
  <si>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</si>
  <si>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</si>
  <si>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</si>
  <si>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</si>
  <si>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</si>
  <si>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</si>
  <si>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</si>
  <si>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</si>
  <si>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</si>
  <si>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</si>
  <si>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</si>
  <si>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</si>
  <si>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</si>
  <si>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</si>
  <si>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</si>
  <si>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</si>
  <si>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</si>
  <si>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</si>
  <si>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</si>
  <si>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</si>
  <si>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</si>
  <si>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</si>
  <si>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</si>
  <si>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</si>
  <si>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</si>
  <si>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</si>
  <si>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</si>
  <si>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</si>
  <si>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</si>
  <si>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</si>
  <si>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</si>
  <si>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</si>
  <si>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</si>
  <si>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</si>
  <si>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</si>
  <si>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</si>
  <si>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</si>
  <si>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</si>
  <si>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</si>
  <si>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</si>
  <si>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</si>
  <si>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</si>
  <si>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</si>
  <si>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</si>
  <si>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</si>
  <si>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</si>
  <si>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</si>
  <si>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</si>
  <si>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</si>
  <si>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</si>
  <si>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</si>
  <si>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</si>
  <si>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</si>
  <si>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</si>
  <si>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</si>
  <si>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</si>
  <si>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</si>
  <si>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</si>
  <si>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</si>
  <si>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</si>
  <si>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</si>
  <si>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</si>
  <si>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</si>
  <si>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</si>
  <si>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</si>
  <si>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</si>
  <si>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</si>
  <si>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</si>
  <si>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</si>
  <si>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</si>
  <si>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</si>
  <si>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</si>
  <si>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</si>
  <si>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</si>
  <si>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</si>
  <si>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</si>
  <si>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</si>
  <si>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</si>
  <si>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</si>
  <si>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</si>
  <si>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</si>
  <si>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</si>
  <si>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</si>
  <si>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</si>
  <si>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</si>
  <si>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</si>
  <si>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</si>
  <si>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</si>
  <si>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</si>
  <si>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</si>
  <si>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</si>
  <si>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</si>
  <si>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</si>
  <si>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</si>
  <si>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</si>
  <si>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</si>
  <si>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</si>
  <si>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</si>
  <si>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</si>
  <si>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</si>
  <si>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</si>
  <si>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</si>
  <si>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</si>
  <si>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</si>
  <si>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</si>
  <si>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</si>
  <si>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</si>
  <si>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</si>
  <si>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</si>
  <si>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</si>
  <si>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</si>
  <si>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</si>
  <si>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</si>
  <si>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</si>
  <si>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</si>
  <si>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</si>
  <si>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</si>
  <si>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</si>
  <si>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</si>
  <si>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</si>
  <si>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</si>
  <si>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</si>
  <si>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</si>
  <si>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</si>
  <si>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</si>
  <si>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</si>
  <si>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</si>
  <si>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</si>
  <si>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</si>
  <si>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</si>
  <si>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</si>
  <si>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</si>
  <si>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</si>
  <si>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</si>
  <si>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</si>
  <si>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</si>
  <si>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</si>
  <si>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</si>
  <si>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</si>
  <si>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</si>
  <si>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</si>
  <si>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</si>
  <si>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</si>
  <si>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</si>
  <si>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</si>
  <si>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</si>
  <si>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</si>
  <si>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</si>
  <si>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</si>
  <si>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</si>
  <si>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</si>
  <si>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</si>
  <si>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</si>
  <si>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</si>
  <si>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</si>
  <si>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</si>
  <si>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</si>
  <si>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</si>
  <si>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</si>
  <si>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</si>
  <si>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</si>
  <si>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</si>
  <si>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</si>
  <si>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</si>
  <si>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</si>
  <si>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</si>
  <si>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</si>
  <si>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</si>
  <si>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</si>
  <si>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</si>
  <si>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</si>
  <si>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</si>
  <si>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</si>
  <si>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</si>
  <si>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</si>
  <si>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</si>
  <si>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</si>
  <si>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</si>
  <si>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</si>
  <si>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</si>
  <si>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</si>
  <si>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</si>
  <si>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</si>
  <si>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</si>
  <si>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</si>
  <si>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</si>
  <si>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</si>
  <si>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</si>
  <si>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</si>
  <si>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</si>
  <si>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</si>
  <si>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</si>
  <si>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</si>
  <si>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</si>
  <si>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</si>
  <si>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</si>
  <si>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</si>
  <si>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</si>
  <si>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</si>
  <si>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</si>
  <si>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</si>
  <si>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</si>
  <si>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</si>
  <si>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</si>
  <si>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</si>
  <si>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</si>
  <si>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</si>
  <si>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</si>
  <si>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</si>
  <si>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</si>
  <si>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</si>
  <si>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</si>
  <si>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</si>
  <si>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</si>
  <si>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</si>
  <si>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</si>
  <si>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</si>
  <si>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</si>
  <si>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</si>
  <si>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</si>
  <si>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</si>
  <si>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</si>
  <si>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</si>
  <si>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</si>
  <si>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</si>
  <si>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</si>
  <si>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</si>
  <si>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</si>
  <si>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</si>
  <si>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</si>
  <si>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</si>
  <si>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</si>
  <si>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</si>
  <si>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</si>
  <si>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</si>
  <si>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</si>
  <si>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</si>
  <si>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</si>
  <si>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</si>
  <si>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</si>
  <si>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</si>
  <si>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</si>
  <si>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</si>
  <si>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</si>
  <si>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</si>
  <si>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</si>
  <si>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</si>
  <si>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</si>
  <si>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</si>
  <si>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</si>
  <si>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</si>
  <si>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</si>
  <si>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</si>
  <si>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</si>
  <si>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</si>
  <si>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</si>
  <si>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</si>
  <si>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</si>
  <si>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</si>
  <si>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</si>
  <si>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</si>
  <si>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</si>
  <si>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</si>
  <si>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</si>
  <si>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</si>
  <si>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</si>
  <si>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</si>
  <si>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</si>
  <si>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</si>
  <si>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</si>
  <si>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</si>
  <si>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</si>
  <si>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</si>
  <si>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</si>
  <si>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</si>
  <si>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</si>
  <si>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</si>
  <si>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</si>
  <si>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</si>
  <si>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</si>
  <si>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</si>
  <si>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</si>
  <si>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</si>
  <si>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</si>
  <si>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</si>
  <si>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</si>
  <si>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</si>
  <si>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</si>
  <si>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</si>
  <si>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</si>
  <si>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</si>
  <si>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</si>
  <si>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</si>
  <si>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</si>
  <si>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</si>
  <si>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</si>
  <si>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</si>
  <si>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</si>
  <si>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</si>
  <si>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</si>
  <si>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</si>
  <si>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</si>
  <si>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</si>
  <si>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</si>
  <si>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</si>
  <si>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</si>
  <si>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</si>
  <si>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</si>
  <si>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</si>
  <si>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</si>
  <si>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</si>
  <si>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</si>
  <si>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</si>
  <si>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</si>
  <si>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</si>
  <si>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</si>
  <si>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</si>
  <si>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</si>
  <si>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</si>
  <si>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</si>
  <si>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</si>
  <si>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</si>
  <si>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</si>
  <si>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</si>
  <si>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</si>
  <si>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</si>
  <si>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</si>
  <si>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</si>
  <si>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</si>
  <si>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</si>
  <si>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</si>
  <si>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</si>
  <si>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</si>
  <si>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</si>
  <si>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</si>
  <si>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</si>
  <si>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</si>
  <si>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</si>
  <si>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</si>
  <si>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</si>
  <si>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</si>
  <si>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</si>
  <si>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</si>
  <si>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</si>
  <si>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</si>
  <si>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</si>
  <si>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</si>
  <si>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</si>
  <si>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</si>
  <si>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</si>
  <si>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</si>
  <si>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</si>
  <si>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</si>
  <si>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</si>
  <si>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</si>
  <si>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</si>
  <si>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</si>
  <si>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</si>
  <si>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</si>
  <si>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</si>
  <si>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</si>
  <si>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</si>
  <si>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</si>
  <si>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</si>
  <si>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</si>
  <si>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</si>
  <si>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</si>
  <si>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</si>
  <si>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</si>
  <si>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</si>
  <si>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</si>
  <si>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</si>
  <si>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</si>
  <si>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</si>
  <si>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</si>
  <si>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</si>
  <si>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</si>
  <si>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</si>
  <si>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</si>
  <si>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</si>
  <si>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</si>
  <si>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</si>
  <si>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</si>
  <si>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</si>
  <si>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</si>
  <si>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</si>
  <si>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</si>
  <si>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</si>
  <si>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</si>
  <si>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</si>
  <si>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</si>
  <si>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</si>
  <si>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</si>
  <si>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</si>
  <si>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</si>
  <si>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</si>
  <si>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</si>
  <si>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</si>
  <si>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</si>
  <si>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</si>
  <si>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</si>
  <si>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</si>
  <si>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</si>
  <si>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</si>
  <si>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</si>
  <si>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</si>
  <si>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</si>
  <si>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</si>
  <si>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</si>
  <si>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</si>
  <si>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</si>
  <si>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</si>
  <si>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</si>
  <si>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</si>
  <si>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</si>
  <si>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</si>
  <si>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</si>
  <si>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</si>
  <si>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</si>
  <si>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</si>
  <si>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</si>
  <si>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</si>
  <si>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</si>
  <si>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</si>
  <si>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</si>
  <si>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</si>
  <si>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</si>
  <si>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</si>
  <si>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</si>
  <si>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</si>
  <si>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</si>
  <si>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</si>
  <si>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</si>
  <si>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</si>
  <si>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</si>
  <si>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</si>
  <si>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</si>
  <si>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</si>
  <si>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</si>
  <si>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</si>
  <si>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</si>
  <si>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</si>
  <si>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</si>
  <si>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</si>
  <si>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</si>
  <si>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</si>
  <si>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</si>
  <si>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</si>
  <si>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</si>
  <si>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</si>
  <si>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</si>
  <si>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</si>
  <si>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</si>
  <si>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</si>
  <si>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</si>
  <si>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</si>
  <si>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</si>
  <si>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</si>
  <si>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</si>
  <si>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</si>
  <si>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</si>
  <si>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</si>
  <si>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</si>
  <si>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</si>
  <si>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</si>
  <si>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</si>
  <si>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</si>
  <si>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</si>
  <si>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</si>
  <si>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</si>
  <si>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</si>
  <si>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</si>
  <si>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</si>
  <si>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</si>
  <si>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</si>
  <si>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</si>
  <si>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</si>
  <si>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</si>
  <si>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</si>
  <si>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</si>
  <si>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</si>
  <si>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</si>
  <si>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</si>
  <si>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</si>
  <si>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</si>
  <si>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</si>
  <si>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</si>
  <si>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</si>
  <si>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</si>
  <si>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</si>
  <si>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</si>
  <si>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</si>
  <si>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</si>
  <si>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</si>
  <si>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</si>
  <si>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</si>
  <si>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</si>
  <si>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</si>
  <si>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</si>
  <si>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</si>
  <si>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</si>
  <si>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</si>
  <si>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</si>
  <si>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</si>
  <si>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</si>
  <si>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</si>
  <si>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</si>
  <si>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</si>
  <si>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</si>
  <si>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</si>
  <si>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</si>
  <si>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</si>
  <si>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</si>
  <si>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</si>
  <si>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</si>
  <si>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</si>
  <si>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</si>
  <si>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</si>
  <si>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</si>
  <si>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</si>
  <si>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</si>
  <si>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</si>
  <si>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</si>
  <si>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</si>
  <si>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</si>
  <si>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</si>
  <si>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</si>
  <si>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</si>
  <si>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</si>
  <si>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</si>
  <si>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</si>
  <si>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</si>
  <si>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</si>
  <si>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</si>
  <si>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</si>
  <si>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</si>
  <si>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</si>
  <si>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</si>
  <si>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</si>
  <si>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</si>
  <si>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</si>
  <si>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</si>
  <si>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</si>
  <si>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</si>
  <si>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</si>
  <si>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</si>
  <si>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</si>
  <si>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</si>
  <si>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</si>
  <si>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</si>
  <si>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</si>
  <si>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</si>
  <si>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</si>
  <si>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</si>
  <si>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</si>
  <si>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</si>
  <si>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</si>
  <si>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</si>
  <si>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</si>
  <si>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</si>
  <si>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</si>
  <si>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</si>
  <si>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</si>
  <si>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</si>
  <si>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</si>
  <si>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</si>
  <si>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</si>
  <si>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</si>
  <si>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</si>
  <si>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</si>
  <si>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</si>
  <si>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</si>
  <si>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</si>
  <si>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</si>
  <si>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</si>
  <si>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</si>
  <si>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</si>
  <si>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</si>
  <si>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</si>
  <si>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</si>
  <si>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</si>
  <si>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</si>
  <si>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</si>
  <si>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</si>
  <si>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</si>
  <si>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</si>
  <si>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</si>
  <si>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</si>
  <si>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</si>
  <si>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</si>
  <si>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</si>
  <si>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</si>
  <si>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</si>
  <si>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</si>
  <si>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</si>
  <si>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</si>
  <si>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</si>
  <si>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</si>
  <si>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</si>
  <si>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</si>
  <si>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</si>
  <si>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</si>
  <si>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</si>
  <si>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</si>
  <si>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</si>
  <si>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</si>
  <si>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</si>
  <si>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</si>
  <si>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</si>
  <si>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</si>
  <si>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</si>
  <si>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</si>
  <si>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</si>
  <si>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</si>
  <si>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</si>
  <si>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</si>
  <si>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</si>
  <si>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</si>
  <si>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</si>
  <si>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</si>
  <si>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</si>
  <si>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</si>
  <si>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</si>
  <si>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</si>
  <si>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</si>
  <si>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</si>
  <si>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</si>
  <si>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</si>
  <si>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</si>
  <si>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</si>
  <si>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</si>
  <si>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</si>
  <si>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</si>
  <si>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</si>
  <si>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</si>
  <si>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</si>
  <si>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</si>
  <si>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</si>
  <si>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</si>
  <si>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</si>
  <si>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</si>
  <si>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</si>
  <si>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</si>
  <si>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</si>
  <si>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</si>
  <si>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</si>
  <si>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</si>
  <si>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</si>
  <si>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</si>
  <si>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</si>
  <si>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</si>
  <si>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</si>
  <si>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</si>
  <si>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</si>
  <si>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</si>
  <si>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</si>
  <si>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</si>
  <si>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</si>
  <si>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</si>
  <si>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</si>
  <si>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</si>
  <si>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</si>
  <si>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</si>
  <si>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</si>
  <si>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</si>
  <si>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</si>
  <si>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</si>
  <si>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</si>
  <si>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</si>
  <si>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</si>
  <si>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</si>
  <si>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</si>
  <si>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</si>
  <si>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</si>
  <si>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</si>
  <si>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</si>
  <si>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</si>
  <si>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</si>
  <si>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</si>
  <si>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</si>
  <si>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</si>
  <si>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</si>
  <si>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</si>
  <si>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</si>
  <si>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</si>
  <si>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</si>
  <si>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</si>
  <si>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</si>
  <si>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</si>
  <si>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</si>
  <si>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</si>
  <si>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</si>
  <si>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</si>
  <si>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</si>
  <si>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</si>
  <si>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</si>
  <si>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</si>
  <si>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</si>
  <si>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</si>
  <si>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</si>
  <si>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</si>
  <si>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</si>
  <si>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</si>
  <si>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</si>
  <si>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</si>
  <si>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</si>
  <si>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</si>
  <si>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</si>
  <si>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</si>
  <si>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</si>
  <si>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</si>
  <si>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</si>
  <si>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</si>
  <si>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</si>
  <si>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</si>
  <si>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</si>
  <si>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</si>
  <si>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</si>
  <si>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</si>
  <si>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</si>
  <si>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</si>
  <si>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</si>
  <si>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</si>
  <si>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</si>
  <si>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</si>
  <si>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</si>
  <si>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</si>
  <si>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</si>
  <si>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</si>
  <si>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</si>
  <si>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</si>
  <si>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</si>
  <si>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</si>
  <si>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</si>
  <si>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</si>
  <si>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</si>
  <si>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</si>
  <si>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</si>
  <si>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</si>
  <si>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</si>
  <si>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</si>
  <si>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</si>
  <si>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</si>
  <si>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</si>
  <si>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</si>
  <si>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</si>
  <si>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</si>
  <si>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</si>
  <si>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</si>
  <si>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</si>
  <si>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</si>
  <si>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</si>
  <si>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</si>
  <si>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</si>
  <si>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</si>
  <si>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</si>
  <si>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</si>
  <si>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</si>
  <si>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</si>
  <si>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</si>
  <si>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</si>
  <si>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</si>
  <si>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</si>
  <si>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</si>
  <si>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</si>
  <si>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</si>
  <si>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</si>
  <si>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</si>
  <si>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</si>
  <si>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</si>
  <si>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</si>
  <si>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</si>
  <si>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</si>
  <si>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</si>
  <si>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</si>
  <si>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</si>
  <si>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</si>
  <si>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</si>
  <si>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</si>
  <si>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</si>
  <si>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</si>
  <si>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</si>
  <si>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</si>
  <si>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</si>
  <si>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</si>
  <si>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</si>
  <si>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</si>
  <si>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</si>
  <si>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</si>
  <si>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</si>
  <si>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</si>
  <si>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</si>
  <si>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</si>
  <si>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</si>
  <si>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</si>
  <si>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</si>
  <si>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</si>
  <si>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</si>
  <si>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</si>
  <si>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</si>
  <si>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</si>
  <si>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</si>
  <si>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</si>
  <si>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</si>
  <si>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</si>
  <si>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</si>
  <si>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</si>
  <si>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</si>
  <si>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</si>
  <si>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</si>
  <si>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</si>
  <si>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</si>
  <si>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</si>
  <si>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</si>
  <si>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</si>
  <si>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</si>
  <si>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</si>
  <si>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</si>
  <si>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</si>
  <si>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</si>
  <si>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</si>
  <si>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</si>
  <si>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</si>
  <si>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</si>
  <si>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</si>
  <si>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</si>
  <si>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</si>
  <si>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</si>
  <si>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</si>
  <si>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</si>
  <si>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</si>
  <si>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</si>
  <si>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</si>
  <si>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</si>
  <si>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</si>
  <si>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</si>
  <si>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</si>
  <si>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</si>
  <si>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</si>
  <si>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</si>
  <si>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</si>
  <si>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</si>
  <si>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</si>
  <si>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</si>
  <si>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</si>
  <si>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</si>
  <si>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</si>
  <si>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</si>
  <si>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</si>
  <si>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</si>
  <si>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</si>
  <si>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</si>
  <si>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</si>
  <si>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</si>
  <si>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</si>
  <si>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</si>
  <si>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</si>
  <si>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</si>
  <si>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</si>
  <si>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</si>
  <si>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</si>
  <si>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</si>
  <si>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</si>
  <si>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</si>
  <si>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</si>
  <si>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</si>
  <si>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</si>
  <si>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</si>
  <si>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</si>
  <si>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</si>
  <si>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</si>
  <si>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</si>
  <si>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</si>
  <si>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</si>
  <si>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</si>
  <si>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</si>
  <si>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</si>
  <si>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</si>
  <si>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</si>
  <si>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</si>
  <si>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</si>
  <si>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</si>
  <si>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</si>
  <si>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</si>
  <si>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</si>
  <si>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</si>
  <si>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</si>
  <si>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</si>
  <si>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</si>
  <si>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</si>
  <si>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</si>
  <si>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</si>
  <si>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</si>
  <si>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</si>
  <si>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</si>
  <si>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</si>
  <si>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</si>
  <si>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</si>
  <si>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</si>
  <si>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</si>
  <si>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</si>
  <si>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</si>
  <si>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</si>
  <si>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</si>
  <si>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</si>
  <si>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</si>
  <si>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</si>
  <si>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</si>
  <si>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</si>
  <si>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</si>
  <si>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</si>
  <si>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</si>
  <si>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</si>
  <si>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</si>
  <si>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</si>
  <si>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</si>
  <si>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</si>
  <si>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</si>
  <si>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</si>
  <si>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</si>
  <si>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</si>
  <si>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</si>
  <si>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</si>
  <si>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</si>
  <si>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</si>
  <si>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</si>
  <si>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</si>
  <si>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</si>
  <si>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</si>
  <si>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</si>
  <si>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</si>
  <si>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</si>
  <si>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</si>
  <si>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</si>
  <si>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</si>
  <si>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</si>
  <si>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</si>
  <si>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</si>
  <si>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</si>
  <si>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</si>
  <si>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</si>
  <si>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</si>
  <si>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</si>
  <si>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</si>
  <si>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</si>
  <si>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</si>
  <si>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</si>
  <si>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</si>
  <si>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</si>
  <si>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</si>
  <si>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</si>
  <si>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</si>
  <si>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</si>
  <si>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</si>
  <si>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</si>
  <si>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</si>
  <si>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</si>
  <si>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</si>
  <si>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</si>
  <si>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</si>
  <si>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</si>
  <si>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</si>
  <si>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</si>
  <si>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</si>
  <si>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</si>
  <si>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</si>
  <si>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</si>
  <si>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</si>
  <si>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</si>
  <si>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</si>
  <si>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</si>
  <si>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</si>
  <si>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</si>
  <si>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</si>
  <si>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</si>
  <si>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</si>
  <si>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</si>
  <si>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</si>
  <si>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</si>
  <si>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</si>
  <si>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</si>
  <si>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</si>
  <si>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</si>
  <si>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</si>
  <si>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</si>
  <si>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</si>
  <si>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</si>
  <si>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</si>
  <si>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</si>
  <si>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</si>
  <si>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</si>
  <si>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</si>
  <si>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</si>
  <si>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</si>
  <si>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</si>
  <si>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</si>
  <si>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</si>
  <si>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</si>
  <si>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</si>
  <si>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</si>
  <si>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</si>
  <si>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</si>
  <si>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</si>
  <si>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</si>
  <si>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</si>
  <si>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</si>
  <si>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</si>
  <si>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</si>
  <si>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</si>
  <si>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</si>
  <si>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</si>
  <si>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</si>
  <si>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</si>
  <si>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</si>
  <si>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</si>
  <si>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</si>
  <si>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</si>
  <si>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</si>
  <si>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</si>
  <si>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</si>
  <si>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</si>
  <si>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</si>
  <si>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</si>
  <si>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</si>
  <si>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</si>
  <si>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</si>
  <si>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</si>
  <si>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</si>
  <si>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</si>
  <si>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</si>
  <si>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</si>
  <si>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</si>
  <si>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</si>
  <si>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</si>
  <si>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</si>
  <si>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</si>
  <si>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</si>
  <si>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</si>
  <si>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</si>
  <si>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</si>
  <si>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</si>
  <si>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</si>
  <si>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</si>
  <si>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</si>
  <si>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</si>
  <si>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</si>
  <si>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</si>
  <si>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</si>
  <si>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</si>
  <si>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</si>
  <si>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</si>
  <si>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</si>
  <si>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</si>
  <si>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</si>
  <si>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</si>
  <si>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</si>
  <si>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</si>
  <si>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</si>
  <si>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</si>
  <si>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</si>
  <si>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</si>
  <si>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</si>
  <si>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</si>
  <si>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</si>
  <si>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</si>
  <si>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</si>
  <si>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</si>
  <si>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</si>
  <si>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</si>
  <si>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</si>
  <si>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</si>
  <si>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</si>
  <si>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</si>
  <si>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</si>
  <si>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</si>
  <si>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</si>
  <si>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</si>
  <si>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</si>
  <si>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</si>
  <si>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</si>
  <si>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</si>
  <si>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</si>
  <si>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</si>
  <si>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</si>
  <si>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</si>
  <si>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</si>
  <si>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</si>
  <si>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</si>
  <si>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</si>
  <si>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</si>
  <si>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</si>
  <si>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</si>
  <si>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</si>
  <si>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</si>
  <si>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</si>
  <si>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</si>
  <si>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</si>
  <si>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</si>
  <si>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</si>
  <si>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</si>
  <si>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</si>
  <si>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</si>
  <si>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</si>
  <si>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</si>
  <si>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</si>
  <si>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</si>
  <si>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</si>
  <si>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</si>
  <si>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</si>
  <si>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</si>
  <si>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</si>
  <si>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</si>
  <si>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</si>
  <si>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</si>
  <si>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</si>
  <si>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</si>
  <si>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</si>
  <si>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</si>
  <si>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</si>
  <si>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</si>
  <si>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</si>
  <si>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</si>
  <si>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</si>
  <si>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</si>
  <si>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</si>
  <si>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</si>
  <si>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</si>
  <si>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</si>
  <si>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</si>
  <si>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</si>
  <si>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</si>
  <si>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</si>
  <si>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</si>
  <si>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</si>
  <si>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</si>
  <si>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</si>
  <si>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</si>
  <si>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</si>
  <si>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</si>
  <si>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</si>
  <si>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</si>
  <si>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</si>
  <si>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</si>
  <si>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</si>
  <si>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</si>
  <si>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</si>
  <si>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</si>
  <si>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</si>
  <si>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</si>
  <si>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</si>
  <si>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</si>
  <si>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</si>
  <si>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</si>
  <si>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</si>
  <si>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</si>
  <si>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</si>
  <si>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</si>
  <si>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</si>
  <si>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</si>
  <si>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</si>
  <si>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</si>
  <si>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</si>
  <si>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</si>
  <si>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</si>
  <si>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</si>
  <si>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</si>
  <si>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</si>
  <si>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</si>
  <si>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</si>
  <si>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</si>
  <si>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</si>
  <si>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</si>
  <si>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</si>
  <si>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</si>
  <si>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</si>
  <si>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</si>
  <si>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</si>
  <si>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</si>
  <si>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</si>
  <si>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</si>
  <si>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</si>
  <si>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</si>
  <si>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</si>
  <si>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</si>
  <si>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</si>
  <si>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</si>
  <si>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</si>
  <si>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</si>
  <si>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</si>
  <si>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</si>
  <si>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</si>
  <si>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</si>
  <si>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</si>
  <si>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</si>
  <si>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</si>
  <si>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</si>
  <si>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</si>
  <si>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</si>
  <si>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</si>
  <si>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</si>
  <si>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</si>
  <si>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</si>
  <si>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</si>
  <si>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</si>
  <si>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</si>
  <si>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</si>
  <si>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</si>
  <si>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</si>
  <si>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</si>
  <si>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</si>
  <si>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</si>
  <si>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</si>
  <si>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</si>
  <si>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</si>
  <si>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</si>
  <si>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</si>
  <si>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</si>
  <si>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</si>
  <si>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</si>
  <si>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</si>
  <si>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</si>
  <si>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</si>
  <si>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</si>
  <si>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</si>
  <si>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</si>
  <si>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</si>
  <si>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</si>
  <si>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</si>
  <si>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</si>
  <si>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</si>
  <si>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</si>
  <si>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</si>
  <si>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</si>
  <si>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</si>
  <si>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</si>
  <si>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</si>
  <si>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</si>
  <si>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</si>
  <si>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</si>
  <si>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</si>
  <si>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</si>
  <si>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</si>
  <si>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</si>
  <si>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</si>
  <si>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</si>
  <si>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</si>
  <si>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</si>
  <si>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</si>
  <si>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</si>
  <si>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</si>
  <si>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</si>
  <si>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</si>
  <si>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</si>
  <si>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</si>
  <si>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</si>
  <si>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</si>
  <si>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</si>
  <si>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</si>
  <si>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</si>
  <si>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</si>
  <si>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</si>
  <si>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</si>
  <si>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</si>
  <si>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</si>
  <si>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</si>
  <si>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</si>
  <si>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</si>
  <si>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</si>
  <si>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</si>
  <si>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</si>
  <si>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</si>
  <si>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</si>
  <si>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</si>
  <si>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</si>
  <si>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</si>
  <si>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</si>
  <si>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</si>
  <si>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</si>
  <si>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</si>
  <si>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</si>
  <si>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</si>
  <si>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</si>
  <si>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</si>
  <si>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</si>
  <si>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</si>
  <si>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</si>
  <si>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</si>
  <si>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</si>
  <si>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</si>
  <si>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</si>
  <si>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</si>
  <si>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</si>
  <si>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</si>
  <si>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</si>
  <si>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</si>
  <si>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</si>
  <si>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</si>
  <si>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</si>
  <si>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</si>
  <si>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</si>
  <si>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</si>
  <si>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</si>
  <si>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</si>
  <si>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</si>
  <si>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</si>
  <si>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</si>
  <si>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</si>
  <si>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</si>
  <si>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</si>
  <si>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</si>
  <si>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</si>
  <si>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</si>
  <si>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</si>
  <si>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</si>
  <si>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</si>
  <si>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</si>
  <si>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</si>
  <si>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</si>
  <si>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</si>
  <si>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</si>
  <si>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</si>
  <si>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</si>
  <si>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</si>
  <si>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</si>
  <si>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</si>
  <si>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</si>
  <si>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</si>
  <si>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</si>
  <si>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</si>
  <si>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</si>
  <si>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</si>
  <si>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</si>
  <si>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</si>
  <si>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</si>
  <si>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</si>
  <si>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</si>
  <si>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</si>
  <si>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</si>
  <si>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</si>
  <si>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</si>
  <si>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</si>
  <si>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</si>
  <si>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</si>
  <si>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</si>
  <si>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</si>
  <si>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</si>
  <si>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</si>
  <si>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</si>
  <si>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</si>
  <si>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</si>
  <si>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</si>
  <si>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</si>
  <si>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</si>
  <si>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</si>
  <si>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</si>
  <si>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</si>
  <si>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</si>
  <si>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</si>
  <si>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</si>
  <si>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</si>
  <si>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</si>
  <si>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</si>
  <si>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</si>
  <si>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</si>
  <si>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</si>
  <si>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</si>
  <si>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</si>
  <si>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</si>
  <si>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</si>
  <si>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</si>
  <si>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</si>
  <si>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</si>
  <si>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</si>
  <si>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</si>
  <si>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</si>
  <si>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</si>
  <si>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</si>
  <si>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</si>
  <si>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</si>
  <si>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</si>
  <si>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</si>
  <si>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</si>
  <si>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</si>
  <si>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</si>
  <si>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</si>
  <si>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</si>
  <si>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</si>
  <si>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</si>
  <si>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</si>
  <si>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</si>
  <si>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</si>
  <si>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</si>
  <si>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</si>
  <si>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</si>
  <si>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</si>
  <si>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</si>
  <si>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</si>
  <si>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</si>
  <si>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</si>
  <si>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</si>
  <si>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</si>
  <si>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</si>
  <si>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</si>
  <si>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</si>
  <si>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</si>
  <si>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</si>
  <si>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</si>
  <si>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</si>
  <si>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</si>
  <si>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</si>
  <si>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</si>
  <si>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</si>
  <si>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</si>
  <si>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</si>
  <si>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</si>
  <si>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</si>
  <si>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</si>
  <si>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</si>
  <si>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</si>
  <si>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</si>
  <si>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</si>
  <si>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</si>
  <si>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</si>
  <si>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</si>
  <si>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</si>
  <si>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</si>
  <si>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</si>
  <si>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</si>
  <si>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</si>
  <si>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</si>
  <si>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</si>
  <si>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</si>
  <si>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</si>
  <si>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</si>
  <si>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</si>
  <si>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</si>
  <si>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</si>
  <si>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</si>
  <si>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</si>
  <si>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</si>
  <si>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</si>
  <si>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</si>
  <si>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</si>
  <si>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</si>
  <si>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</si>
  <si>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</si>
  <si>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</si>
  <si>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</si>
  <si>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</si>
  <si>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</si>
  <si>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</si>
  <si>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</si>
  <si>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</si>
  <si>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</si>
  <si>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</si>
  <si>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</si>
  <si>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</si>
  <si>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</si>
  <si>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</si>
  <si>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</si>
  <si>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</si>
  <si>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</si>
  <si>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</si>
  <si>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</si>
  <si>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</si>
  <si>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</si>
  <si>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</si>
  <si>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</si>
  <si>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</si>
  <si>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</si>
  <si>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</si>
  <si>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</si>
  <si>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</si>
  <si>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</si>
  <si>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</si>
  <si>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</si>
  <si>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</si>
  <si>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</si>
  <si>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</si>
  <si>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</si>
  <si>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</si>
  <si>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</si>
  <si>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</si>
  <si>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</si>
  <si>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</si>
  <si>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</si>
  <si>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</si>
  <si>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</si>
  <si>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</si>
  <si>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</si>
  <si>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</si>
  <si>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</si>
  <si>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</si>
  <si>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</si>
  <si>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</si>
  <si>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</si>
  <si>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</si>
  <si>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</si>
  <si>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</si>
  <si>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</si>
  <si>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</si>
  <si>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</si>
  <si>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</si>
  <si>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</si>
  <si>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</si>
  <si>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</si>
  <si>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</si>
  <si>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</si>
  <si>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</si>
  <si>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</si>
  <si>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</si>
  <si>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</si>
  <si>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</si>
  <si>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</si>
  <si>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</si>
  <si>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</si>
  <si>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</si>
  <si>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</si>
  <si>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</si>
  <si>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</si>
  <si>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</si>
  <si>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</si>
  <si>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</si>
  <si>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</si>
  <si>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</si>
  <si>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</si>
  <si>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</si>
  <si>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</si>
  <si>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</si>
  <si>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</si>
  <si>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</si>
  <si>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</si>
  <si>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</si>
  <si>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</si>
  <si>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</si>
  <si>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</si>
  <si>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</si>
  <si>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</si>
  <si>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</si>
  <si>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</si>
  <si>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</si>
  <si>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</si>
  <si>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</si>
  <si>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</si>
  <si>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</si>
  <si>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</si>
  <si>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</si>
  <si>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</si>
  <si>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</si>
  <si>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</si>
  <si>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</si>
  <si>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</si>
  <si>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</si>
  <si>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</si>
  <si>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</si>
  <si>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</si>
  <si>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</si>
  <si>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</si>
  <si>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</si>
  <si>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</si>
  <si>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</si>
  <si>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</si>
  <si>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</si>
  <si>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</si>
  <si>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</si>
  <si>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</si>
  <si>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</si>
  <si>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</si>
  <si>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</si>
  <si>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</si>
  <si>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</si>
  <si>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</si>
  <si>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</si>
  <si>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</si>
  <si>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</si>
  <si>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</si>
  <si>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</si>
  <si>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</si>
  <si>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</si>
  <si>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</si>
  <si>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</si>
  <si>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</si>
  <si>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</si>
  <si>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</si>
  <si>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</si>
  <si>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</si>
  <si>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</si>
  <si>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</si>
  <si>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</si>
  <si>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</si>
  <si>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</si>
  <si>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</si>
  <si>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</si>
  <si>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</si>
  <si>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</si>
  <si>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</si>
  <si>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</si>
  <si>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</si>
  <si>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</si>
  <si>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</si>
  <si>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</si>
  <si>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</si>
  <si>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</si>
  <si>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</si>
  <si>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</si>
  <si>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</si>
  <si>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</si>
  <si>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</si>
  <si>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</si>
  <si>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</si>
  <si>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</si>
  <si>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</si>
  <si>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</si>
  <si>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</si>
  <si>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</si>
  <si>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</si>
  <si>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</si>
  <si>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</si>
  <si>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</si>
  <si>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</si>
  <si>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</si>
  <si>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</si>
  <si>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</si>
  <si>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</si>
  <si>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</si>
  <si>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</si>
  <si>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</si>
  <si>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</si>
  <si>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</si>
  <si>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</si>
  <si>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</si>
  <si>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</si>
  <si>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</si>
  <si>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</si>
  <si>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</si>
  <si>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</si>
  <si>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</si>
  <si>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</si>
  <si>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</si>
  <si>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</si>
  <si>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</si>
  <si>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</si>
  <si>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</si>
  <si>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</si>
  <si>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</si>
  <si>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</si>
  <si>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</si>
  <si>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</si>
  <si>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</si>
  <si>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</si>
  <si>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</si>
  <si>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</si>
  <si>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</si>
  <si>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</si>
  <si>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</si>
  <si>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</si>
  <si>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</si>
  <si>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</si>
  <si>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</si>
  <si>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</si>
  <si>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</si>
  <si>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</si>
  <si>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</si>
  <si>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</si>
  <si>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</si>
  <si>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</si>
  <si>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</si>
  <si>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</si>
  <si>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</si>
  <si>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</si>
  <si>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</si>
  <si>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</si>
  <si>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</si>
  <si>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</si>
  <si>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</si>
  <si>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</si>
  <si>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</si>
  <si>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</si>
  <si>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</si>
  <si>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</si>
  <si>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</si>
  <si>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</si>
  <si>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</si>
  <si>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</si>
  <si>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</si>
  <si>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</si>
  <si>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</si>
  <si>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</si>
  <si>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</si>
  <si>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</si>
  <si>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</si>
  <si>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</si>
  <si>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</si>
  <si>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</si>
  <si>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</si>
  <si>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</si>
  <si>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</si>
  <si>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</si>
  <si>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</si>
  <si>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</si>
  <si>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</si>
  <si>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</si>
  <si>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</si>
  <si>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</si>
  <si>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</si>
  <si>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</si>
  <si>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</si>
  <si>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</si>
  <si>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</si>
  <si>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</si>
  <si>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</si>
  <si>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</si>
  <si>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</si>
  <si>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</si>
  <si>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</si>
  <si>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</si>
  <si>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</si>
  <si>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</si>
  <si>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</si>
  <si>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</si>
  <si>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</si>
  <si>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</si>
  <si>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</si>
  <si>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</si>
  <si>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</si>
  <si>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</si>
  <si>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</si>
  <si>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</si>
  <si>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</si>
  <si>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</si>
  <si>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</si>
  <si>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</si>
  <si>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</si>
  <si>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</si>
  <si>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</si>
  <si>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</si>
  <si>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</si>
  <si>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</si>
  <si>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</si>
  <si>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</si>
  <si>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</si>
  <si>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</si>
  <si>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</si>
  <si>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</si>
  <si>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</si>
  <si>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</si>
  <si>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</si>
  <si>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</si>
  <si>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</si>
  <si>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</si>
  <si>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</si>
  <si>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</si>
  <si>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</si>
  <si>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</si>
  <si>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</si>
  <si>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</si>
  <si>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</si>
  <si>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</si>
  <si>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</si>
  <si>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</si>
  <si>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</si>
  <si>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</si>
  <si>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</si>
  <si>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</si>
  <si>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</si>
  <si>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</si>
  <si>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</si>
  <si>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</si>
  <si>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</si>
  <si>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</si>
  <si>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</si>
  <si>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</si>
  <si>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</si>
  <si>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</si>
  <si>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</si>
  <si>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</si>
  <si>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</si>
  <si>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</si>
  <si>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</si>
  <si>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</si>
  <si>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</si>
  <si>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</si>
  <si>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</si>
  <si>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</si>
  <si>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</si>
  <si>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</si>
  <si>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</si>
  <si>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</si>
  <si>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</si>
  <si>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</si>
  <si>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</si>
  <si>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</si>
  <si>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</si>
  <si>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</si>
  <si>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</si>
  <si>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</si>
  <si>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</si>
  <si>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</si>
  <si>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</si>
  <si>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</si>
  <si>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</si>
  <si>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</si>
  <si>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</si>
  <si>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</si>
  <si>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</si>
  <si>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</si>
  <si>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</si>
  <si>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</si>
  <si>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</si>
  <si>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</si>
  <si>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</si>
  <si>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</si>
  <si>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</si>
  <si>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</si>
  <si>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</si>
  <si>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</si>
  <si>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</si>
  <si>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</si>
  <si>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</si>
  <si>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</si>
  <si>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</si>
  <si>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</si>
  <si>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</si>
  <si>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</si>
  <si>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</si>
  <si>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</si>
  <si>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</si>
  <si>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</si>
  <si>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</si>
  <si>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</si>
  <si>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</si>
  <si>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</si>
  <si>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</si>
  <si>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</si>
  <si>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</si>
  <si>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</si>
  <si>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</si>
  <si>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</si>
  <si>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</si>
  <si>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</si>
  <si>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</si>
  <si>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</si>
  <si>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</si>
  <si>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</si>
  <si>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</si>
  <si>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</si>
  <si>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</si>
  <si>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</si>
  <si>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</si>
  <si>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</si>
  <si>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</si>
  <si>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</si>
  <si>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</si>
  <si>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</si>
  <si>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</si>
  <si>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</si>
  <si>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</si>
  <si>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</si>
  <si>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</si>
  <si>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</si>
  <si>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</si>
  <si>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</si>
  <si>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</si>
  <si>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</si>
  <si>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</si>
  <si>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</si>
  <si>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</si>
  <si>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</si>
  <si>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</si>
  <si>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</si>
  <si>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</si>
  <si>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</si>
  <si>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</si>
  <si>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</si>
  <si>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</si>
  <si>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</si>
  <si>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</si>
  <si>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</si>
  <si>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</si>
  <si>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</si>
  <si>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</si>
  <si>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</si>
  <si>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</si>
  <si>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</si>
  <si>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</si>
  <si>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</si>
  <si>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</si>
  <si>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</si>
  <si>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</si>
  <si>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</si>
  <si>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</si>
  <si>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</si>
  <si>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</si>
  <si>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</si>
  <si>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</si>
  <si>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</si>
  <si>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</si>
  <si>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</si>
  <si>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</si>
  <si>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</si>
  <si>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</si>
  <si>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</si>
  <si>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</si>
  <si>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</si>
  <si>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</si>
  <si>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</si>
  <si>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</si>
  <si>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</si>
  <si>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</si>
  <si>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</si>
  <si>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</si>
  <si>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</si>
  <si>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</si>
  <si>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</si>
  <si>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</si>
  <si>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</si>
  <si>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</si>
  <si>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</si>
  <si>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</si>
  <si>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</si>
  <si>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</si>
  <si>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</si>
  <si>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</si>
  <si>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</si>
  <si>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</si>
  <si>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</si>
  <si>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</si>
  <si>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</si>
  <si>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</si>
  <si>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</si>
  <si>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</si>
  <si>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</si>
  <si>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</si>
  <si>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</si>
  <si>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</si>
  <si>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</si>
  <si>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</si>
  <si>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</si>
  <si>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</si>
  <si>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</si>
  <si>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</si>
  <si>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</si>
  <si>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</si>
  <si>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</si>
  <si>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</si>
  <si>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</si>
  <si>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</si>
  <si>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</si>
  <si>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</si>
  <si>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</si>
  <si>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</si>
  <si>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</si>
  <si>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</si>
  <si>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</si>
  <si>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</si>
  <si>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</si>
  <si>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</si>
  <si>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</si>
  <si>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</si>
  <si>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</si>
  <si>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</si>
  <si>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</si>
  <si>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</si>
  <si>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</si>
  <si>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</si>
  <si>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</si>
  <si>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</si>
  <si>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</si>
  <si>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</si>
  <si>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</si>
  <si>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</si>
  <si>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</si>
  <si>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</si>
  <si>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</si>
  <si>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</si>
  <si>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</si>
  <si>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</si>
  <si>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</si>
  <si>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</si>
  <si>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</si>
  <si>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</si>
  <si>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</si>
  <si>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</si>
  <si>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</si>
  <si>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</si>
  <si>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</si>
  <si>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</si>
  <si>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</si>
  <si>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</si>
  <si>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</si>
  <si>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</si>
  <si>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</si>
  <si>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</si>
  <si>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</si>
  <si>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</si>
  <si>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</si>
  <si>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</si>
  <si>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</si>
  <si>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</si>
  <si>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</si>
  <si>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</si>
  <si>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</si>
  <si>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</si>
  <si>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</si>
  <si>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</si>
  <si>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</si>
  <si>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</si>
  <si>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</si>
  <si>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</si>
  <si>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</si>
  <si>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</si>
  <si>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</si>
  <si>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</si>
  <si>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</si>
  <si>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</si>
  <si>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</si>
  <si>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</si>
  <si>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</si>
  <si>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</si>
  <si>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</si>
  <si>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</si>
  <si>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</si>
  <si>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</si>
  <si>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</si>
  <si>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</si>
  <si>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</si>
  <si>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</si>
  <si>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</si>
  <si>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</si>
  <si>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</si>
  <si>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</si>
  <si>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</si>
  <si>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</si>
  <si>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</si>
  <si>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</si>
  <si>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</si>
  <si>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</si>
  <si>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</si>
  <si>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</si>
  <si>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</si>
  <si>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</si>
  <si>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</si>
  <si>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</si>
  <si>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</si>
  <si>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</si>
  <si>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</si>
  <si>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</si>
  <si>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</si>
  <si>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</si>
  <si>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</si>
  <si>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</si>
  <si>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</si>
  <si>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</si>
  <si>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</si>
  <si>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</si>
  <si>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</si>
  <si>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</si>
  <si>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</si>
  <si>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</si>
  <si>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</si>
  <si>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</si>
  <si>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</si>
  <si>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</si>
  <si>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</si>
  <si>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</si>
  <si>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</si>
  <si>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</si>
  <si>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</si>
  <si>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</si>
  <si>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</si>
  <si>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</si>
  <si>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</si>
  <si>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</si>
  <si>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</si>
  <si>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</si>
  <si>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</si>
  <si>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</si>
  <si>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</si>
  <si>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</si>
  <si>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</si>
  <si>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</si>
  <si>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</si>
  <si>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</si>
  <si>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</si>
  <si>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</si>
  <si>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</si>
  <si>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</si>
  <si>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</si>
  <si>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</si>
  <si>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</si>
  <si>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</si>
  <si>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</si>
  <si>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</si>
  <si>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</si>
  <si>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</si>
  <si>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</si>
  <si>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</si>
  <si>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</si>
  <si>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</si>
  <si>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</si>
  <si>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</si>
  <si>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</si>
  <si>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</si>
  <si>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</si>
  <si>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</si>
  <si>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</si>
  <si>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</si>
  <si>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</si>
  <si>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</si>
  <si>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</si>
  <si>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</si>
  <si>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</si>
  <si>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</si>
  <si>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</si>
  <si>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</si>
  <si>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</si>
  <si>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</si>
  <si>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</si>
  <si>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</si>
  <si>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</si>
  <si>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</si>
  <si>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</si>
  <si>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</si>
  <si>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</si>
  <si>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</si>
  <si>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</si>
  <si>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</si>
  <si>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</si>
  <si>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</si>
  <si>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</si>
  <si>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</si>
  <si>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</si>
  <si>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</si>
  <si>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</si>
  <si>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</si>
  <si>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</si>
  <si>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</si>
  <si>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</si>
  <si>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</si>
  <si>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</si>
  <si>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</si>
  <si>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</si>
  <si>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</si>
  <si>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</si>
  <si>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</si>
  <si>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</si>
  <si>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</si>
  <si>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</si>
  <si>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</si>
  <si>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</si>
  <si>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</si>
  <si>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</si>
  <si>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</si>
  <si>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</si>
  <si>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</si>
  <si>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</si>
  <si>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</si>
  <si>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</si>
  <si>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</si>
  <si>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</si>
  <si>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</si>
  <si>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</si>
  <si>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</si>
  <si>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</si>
  <si>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</si>
  <si>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</si>
  <si>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</si>
  <si>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</si>
  <si>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</si>
  <si>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</si>
  <si>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</si>
  <si>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</si>
  <si>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</si>
  <si>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</si>
  <si>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</si>
  <si>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</si>
  <si>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</si>
  <si>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</si>
  <si>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</si>
  <si>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</si>
  <si>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</si>
  <si>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</si>
  <si>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</si>
  <si>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</si>
  <si>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</si>
  <si>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</si>
  <si>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</si>
  <si>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</si>
  <si>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</si>
  <si>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</si>
  <si>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</si>
  <si>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</si>
  <si>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</si>
  <si>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</si>
  <si>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</si>
  <si>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</si>
  <si>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</si>
  <si>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</si>
  <si>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</si>
  <si>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</si>
  <si>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</si>
  <si>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</si>
  <si>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</si>
  <si>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</si>
  <si>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</si>
  <si>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</si>
  <si>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</si>
  <si>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</si>
  <si>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</si>
  <si>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</si>
  <si>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</si>
  <si>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</si>
  <si>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</si>
  <si>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</si>
  <si>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</si>
  <si>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</si>
  <si>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</si>
  <si>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</si>
  <si>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</si>
  <si>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</si>
  <si>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</si>
  <si>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</si>
  <si>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</si>
  <si>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</si>
  <si>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</si>
  <si>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</si>
  <si>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</si>
  <si>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</si>
  <si>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</si>
  <si>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</si>
  <si>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</si>
  <si>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</si>
  <si>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</si>
  <si>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</si>
  <si>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</si>
  <si>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</si>
  <si>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</si>
  <si>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</si>
  <si>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</si>
  <si>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</si>
  <si>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</si>
  <si>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</si>
  <si>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</si>
  <si>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</si>
  <si>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</si>
  <si>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</si>
  <si>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</si>
  <si>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</si>
  <si>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</si>
  <si>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</si>
  <si>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</si>
  <si>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</si>
  <si>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</si>
  <si>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</si>
  <si>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</si>
  <si>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</si>
  <si>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</si>
  <si>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</si>
  <si>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</si>
  <si>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</si>
  <si>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</si>
  <si>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</si>
  <si>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</si>
  <si>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</si>
  <si>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</si>
  <si>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</si>
  <si>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</si>
  <si>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</si>
  <si>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</si>
  <si>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</si>
  <si>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</si>
  <si>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</si>
  <si>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</si>
  <si>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</si>
  <si>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</si>
  <si>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</si>
  <si>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</si>
  <si>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</si>
  <si>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</si>
  <si>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</si>
  <si>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</si>
  <si>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</si>
  <si>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</si>
  <si>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</si>
  <si>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</si>
  <si>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</si>
  <si>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</si>
  <si>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</si>
  <si>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</si>
  <si>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</si>
  <si>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</si>
  <si>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</si>
  <si>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</si>
  <si>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</si>
  <si>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</si>
  <si>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</si>
  <si>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</si>
  <si>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</si>
  <si>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</si>
  <si>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</si>
  <si>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</si>
  <si>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</si>
  <si>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</si>
  <si>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</si>
  <si>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</si>
  <si>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</si>
  <si>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</si>
  <si>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</si>
  <si>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</si>
  <si>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</si>
  <si>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</si>
  <si>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</si>
  <si>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</si>
  <si>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</si>
  <si>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</si>
  <si>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</si>
  <si>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</si>
  <si>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</si>
  <si>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</si>
  <si>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</si>
  <si>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</si>
  <si>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</si>
  <si>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</si>
  <si>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</si>
  <si>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</si>
  <si>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</si>
  <si>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</si>
  <si>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</si>
  <si>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</si>
  <si>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</si>
  <si>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</si>
  <si>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</si>
  <si>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</si>
  <si>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</si>
  <si>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</si>
  <si>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</si>
  <si>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</si>
  <si>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</si>
  <si>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</si>
  <si>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</si>
  <si>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</si>
  <si>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</si>
  <si>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</si>
  <si>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</si>
  <si>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</si>
  <si>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</si>
  <si>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</si>
  <si>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</si>
  <si>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</si>
  <si>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</si>
  <si>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</si>
  <si>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</si>
  <si>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</si>
  <si>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</si>
  <si>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</si>
  <si>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</si>
  <si>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</si>
  <si>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</si>
  <si>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</si>
  <si>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</si>
  <si>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</si>
  <si>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</si>
  <si>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</si>
  <si>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</si>
  <si>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</si>
  <si>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</si>
  <si>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</si>
  <si>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</si>
  <si>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</si>
  <si>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</si>
  <si>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</si>
  <si>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</si>
  <si>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</si>
  <si>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</si>
  <si>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</si>
  <si>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</si>
  <si>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</si>
  <si>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</si>
  <si>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</si>
  <si>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</si>
  <si>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</si>
  <si>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</si>
  <si>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</si>
  <si>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</si>
  <si>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</si>
  <si>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</si>
  <si>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</si>
  <si>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</si>
  <si>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</si>
  <si>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</si>
  <si>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</si>
  <si>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</si>
  <si>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</si>
  <si>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</si>
  <si>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</si>
  <si>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</si>
  <si>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</si>
  <si>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</si>
  <si>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</si>
  <si>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</si>
  <si>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</si>
  <si>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</si>
  <si>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</si>
  <si>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</si>
  <si>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</si>
  <si>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</si>
  <si>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</si>
  <si>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</si>
  <si>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</si>
  <si>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</si>
  <si>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</si>
  <si>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</si>
  <si>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</si>
  <si>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</si>
  <si>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</si>
  <si>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</si>
  <si>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</si>
  <si>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</si>
  <si>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</si>
  <si>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</si>
  <si>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</si>
  <si>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</si>
  <si>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</si>
  <si>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</si>
  <si>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</si>
  <si>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</si>
  <si>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</si>
  <si>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</si>
  <si>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</si>
  <si>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</si>
  <si>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</si>
  <si>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</si>
  <si>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</si>
  <si>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</si>
  <si>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</si>
  <si>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</si>
  <si>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</si>
  <si>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</si>
  <si>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</si>
  <si>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</si>
  <si>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</si>
  <si>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</si>
  <si>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</si>
  <si>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</si>
  <si>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</si>
  <si>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</si>
  <si>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</si>
  <si>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</si>
  <si>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</si>
  <si>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</si>
  <si>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</si>
  <si>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</si>
  <si>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</si>
  <si>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</si>
  <si>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</si>
  <si>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</si>
  <si>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</si>
  <si>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</si>
  <si>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</si>
  <si>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</si>
  <si>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</si>
  <si>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</si>
  <si>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</si>
  <si>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</si>
  <si>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</si>
  <si>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</si>
  <si>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</si>
  <si>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</si>
  <si>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</si>
  <si>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</si>
  <si>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</si>
  <si>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</si>
  <si>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</si>
  <si>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</si>
  <si>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</si>
  <si>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</si>
  <si>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</si>
  <si>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</si>
  <si>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</si>
  <si>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</si>
  <si>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</si>
  <si>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</si>
  <si>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</si>
  <si>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</si>
  <si>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</si>
  <si>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</si>
  <si>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</si>
  <si>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</si>
  <si>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</si>
  <si>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</si>
  <si>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</si>
  <si>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</si>
  <si>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</si>
  <si>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</si>
  <si>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</si>
  <si>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</si>
  <si>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</si>
  <si>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</si>
  <si>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</si>
  <si>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</si>
  <si>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</si>
  <si>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</si>
  <si>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</si>
  <si>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</si>
  <si>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</si>
  <si>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</si>
  <si>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</si>
  <si>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</si>
  <si>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</si>
  <si>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</si>
  <si>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</si>
  <si>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</si>
  <si>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</si>
  <si>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</si>
  <si>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</si>
  <si>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</si>
  <si>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</si>
  <si>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</si>
  <si>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</si>
  <si>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</si>
  <si>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</si>
  <si>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</si>
  <si>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</si>
  <si>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</si>
  <si>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</si>
  <si>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</si>
  <si>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</si>
  <si>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</si>
  <si>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</si>
  <si>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</si>
  <si>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</si>
  <si>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</si>
  <si>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</si>
  <si>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</si>
  <si>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</si>
  <si>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</si>
  <si>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</si>
  <si>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</si>
  <si>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</si>
  <si>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</si>
  <si>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</si>
  <si>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</si>
  <si>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</si>
  <si>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</si>
  <si>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</si>
  <si>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</si>
  <si>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</si>
  <si>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</si>
  <si>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</si>
  <si>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</si>
  <si>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</si>
  <si>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</si>
  <si>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</si>
  <si>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</si>
  <si>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</si>
  <si>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</si>
  <si>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</si>
  <si>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</si>
  <si>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</si>
  <si>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</si>
  <si>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</si>
  <si>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</si>
  <si>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</si>
  <si>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</si>
  <si>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</si>
  <si>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</si>
  <si>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</si>
  <si>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</si>
  <si>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</si>
  <si>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</si>
  <si>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</si>
  <si>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</si>
  <si>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</si>
  <si>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</si>
  <si>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</si>
  <si>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</si>
  <si>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</si>
  <si>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</si>
  <si>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</si>
  <si>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</si>
  <si>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</si>
  <si>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</si>
  <si>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</si>
  <si>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</si>
  <si>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</si>
  <si>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</si>
  <si>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</si>
  <si>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</si>
  <si>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</si>
  <si>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</si>
  <si>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</si>
  <si>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</si>
  <si>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</si>
  <si>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</si>
  <si>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</si>
  <si>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</si>
  <si>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</si>
  <si>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</si>
  <si>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</si>
  <si>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</si>
  <si>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</si>
  <si>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</si>
  <si>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</si>
  <si>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</si>
  <si>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</si>
  <si>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</si>
  <si>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</si>
  <si>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</si>
  <si>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</si>
  <si>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</si>
  <si>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</si>
  <si>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</si>
  <si>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</si>
  <si>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</si>
  <si>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</si>
  <si>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</si>
  <si>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</si>
  <si>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</si>
  <si>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</si>
  <si>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</si>
  <si>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</si>
  <si>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</si>
  <si>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</si>
  <si>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</si>
  <si>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</si>
  <si>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</si>
  <si>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</si>
  <si>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</si>
  <si>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</si>
  <si>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</si>
  <si>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</si>
  <si>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</si>
  <si>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</si>
  <si>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</si>
  <si>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</si>
  <si>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</si>
  <si>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</si>
  <si>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</si>
  <si>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</si>
  <si>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</si>
  <si>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</si>
  <si>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</si>
  <si>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</si>
  <si>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</si>
  <si>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</si>
  <si>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</si>
  <si>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</si>
  <si>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</si>
  <si>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</si>
  <si>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</si>
  <si>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</si>
  <si>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</si>
  <si>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</si>
  <si>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</si>
  <si>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</si>
  <si>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</si>
  <si>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</si>
  <si>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</si>
  <si>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</si>
  <si>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</si>
  <si>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</si>
  <si>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</si>
  <si>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</si>
  <si>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</si>
  <si>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</si>
  <si>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</si>
  <si>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</si>
  <si>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</si>
  <si>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</si>
  <si>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</si>
  <si>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</si>
  <si>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</si>
  <si>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</si>
  <si>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</si>
  <si>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</si>
  <si>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</si>
  <si>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</si>
  <si>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</si>
  <si>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</si>
  <si>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</si>
  <si>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</si>
  <si>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</si>
  <si>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</si>
  <si>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</si>
  <si>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</si>
  <si>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</si>
  <si>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</si>
  <si>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</si>
  <si>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</si>
  <si>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</si>
  <si>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</si>
  <si>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</si>
  <si>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</si>
  <si>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</si>
  <si>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</si>
  <si>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</si>
  <si>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</si>
  <si>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</si>
  <si>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</si>
  <si>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</si>
  <si>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</si>
  <si>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</si>
  <si>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</si>
  <si>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</si>
  <si>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</si>
  <si>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</si>
  <si>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</si>
  <si>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</si>
  <si>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</si>
  <si>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</si>
  <si>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</si>
  <si>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</si>
  <si>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</si>
  <si>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</si>
  <si>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</si>
  <si>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</si>
  <si>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</si>
  <si>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</si>
  <si>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</si>
  <si>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</si>
  <si>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</si>
  <si>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</si>
  <si>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</si>
  <si>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</si>
  <si>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</si>
  <si>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</si>
  <si>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</si>
  <si>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</si>
  <si>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</si>
  <si>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</si>
  <si>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</si>
  <si>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</si>
  <si>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</si>
  <si>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</si>
  <si>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</si>
  <si>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</si>
  <si>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</si>
  <si>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</si>
  <si>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</si>
  <si>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</si>
  <si>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</si>
  <si>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</si>
  <si>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</si>
  <si>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</si>
  <si>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</si>
  <si>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</si>
  <si>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</si>
  <si>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</si>
  <si>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</si>
  <si>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</si>
  <si>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</si>
  <si>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</si>
  <si>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</si>
  <si>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</si>
  <si>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</si>
  <si>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</si>
  <si>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</si>
  <si>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</si>
  <si>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</si>
  <si>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</si>
  <si>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</si>
  <si>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</si>
  <si>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</si>
  <si>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</si>
  <si>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</si>
  <si>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</si>
  <si>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</si>
  <si>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</si>
  <si>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</si>
  <si>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</si>
  <si>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</si>
  <si>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</si>
  <si>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</si>
  <si>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</si>
  <si>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</si>
  <si>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</si>
  <si>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</si>
  <si>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</si>
  <si>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</si>
  <si>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</si>
  <si>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</si>
  <si>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</si>
  <si>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</si>
  <si>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</si>
  <si>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</si>
  <si>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</si>
  <si>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</si>
  <si>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</si>
  <si>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</si>
  <si>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</si>
  <si>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</si>
  <si>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</si>
  <si>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</si>
  <si>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</si>
  <si>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</si>
  <si>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</si>
  <si>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</si>
  <si>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</si>
  <si>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</si>
  <si>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</si>
  <si>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</si>
  <si>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</si>
  <si>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</si>
  <si>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</si>
  <si>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</si>
  <si>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</si>
  <si>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</si>
  <si>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</si>
  <si>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</si>
  <si>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</si>
  <si>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</si>
  <si>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</si>
  <si>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</si>
  <si>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</si>
  <si>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</si>
  <si>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</si>
  <si>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</si>
  <si>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</si>
  <si>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</si>
  <si>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</si>
  <si>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</si>
  <si>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</si>
  <si>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</si>
  <si>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</si>
  <si>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</si>
  <si>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</si>
  <si>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</si>
  <si>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</si>
  <si>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</si>
  <si>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</si>
  <si>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</si>
  <si>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</si>
  <si>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</si>
  <si>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</si>
  <si>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</si>
  <si>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</si>
  <si>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</si>
  <si>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</si>
  <si>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</si>
  <si>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</si>
  <si>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</si>
  <si>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</si>
  <si>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</si>
  <si>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</si>
  <si>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</si>
  <si>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</si>
  <si>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</si>
  <si>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</si>
  <si>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</si>
  <si>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</si>
  <si>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</si>
  <si>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</si>
  <si>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</si>
  <si>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</si>
  <si>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</si>
  <si>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</si>
  <si>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</si>
  <si>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</si>
  <si>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</si>
  <si>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</si>
  <si>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</si>
  <si>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</si>
  <si>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</si>
  <si>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</si>
  <si>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</si>
  <si>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</si>
  <si>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</si>
  <si>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</si>
  <si>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</si>
  <si>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</si>
  <si>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</si>
  <si>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</si>
  <si>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</si>
  <si>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</si>
  <si>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</si>
  <si>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</si>
  <si>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</si>
  <si>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</si>
  <si>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</si>
  <si>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</si>
  <si>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</si>
  <si>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</si>
  <si>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</si>
  <si>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</si>
  <si>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</si>
  <si>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</si>
  <si>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</si>
  <si>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</si>
  <si>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</si>
  <si>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</si>
  <si>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</si>
  <si>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</si>
  <si>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</si>
  <si>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</si>
  <si>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</si>
  <si>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</si>
  <si>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</si>
  <si>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</si>
  <si>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</si>
  <si>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</si>
  <si>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</si>
  <si>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</si>
  <si>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</si>
  <si>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</si>
  <si>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</si>
  <si>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</si>
  <si>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</si>
  <si>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</si>
  <si>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</si>
  <si>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</si>
  <si>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</si>
  <si>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</si>
  <si>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</si>
  <si>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</si>
  <si>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</si>
  <si>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</si>
  <si>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</si>
  <si>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</si>
  <si>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</si>
  <si>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</si>
  <si>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</si>
  <si>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</si>
  <si>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</si>
  <si>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</si>
  <si>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</si>
  <si>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</si>
  <si>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</si>
  <si>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</si>
  <si>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</si>
  <si>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</si>
  <si>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</si>
  <si>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</si>
  <si>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</si>
  <si>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</si>
  <si>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</si>
  <si>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</si>
  <si>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</si>
  <si>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</si>
  <si>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</si>
  <si>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</si>
  <si>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</si>
  <si>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</si>
  <si>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</si>
  <si>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</si>
  <si>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</si>
  <si>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</si>
  <si>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</si>
  <si>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</si>
  <si>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</si>
  <si>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</si>
  <si>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</si>
  <si>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</si>
  <si>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</si>
  <si>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</si>
  <si>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</si>
  <si>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</si>
  <si>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</si>
  <si>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</si>
  <si>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</si>
  <si>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</si>
  <si>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</si>
  <si>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</si>
  <si>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</si>
  <si>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</si>
  <si>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</si>
  <si>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</si>
  <si>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</si>
  <si>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</si>
  <si>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</si>
  <si>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</si>
  <si>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</si>
  <si>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</si>
  <si>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</si>
  <si>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</si>
  <si>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</si>
  <si>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</si>
  <si>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</si>
  <si>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</si>
  <si>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</si>
  <si>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</si>
  <si>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</si>
  <si>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</si>
  <si>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</si>
  <si>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</si>
  <si>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</si>
  <si>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</si>
  <si>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</si>
  <si>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</si>
  <si>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</si>
  <si>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</si>
  <si>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</si>
  <si>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</si>
  <si>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</si>
  <si>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</si>
  <si>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</si>
  <si>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</si>
  <si>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</si>
  <si>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</si>
  <si>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</si>
  <si>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</si>
  <si>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</si>
  <si>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</si>
  <si>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</si>
  <si>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</si>
  <si>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</si>
  <si>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</si>
  <si>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</si>
  <si>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</si>
  <si>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</si>
  <si>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</si>
  <si>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</si>
  <si>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</si>
  <si>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</si>
  <si>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</si>
  <si>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</si>
  <si>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</si>
  <si>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</si>
  <si>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</si>
  <si>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</si>
  <si>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</si>
  <si>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</si>
  <si>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</si>
  <si>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</si>
  <si>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</si>
  <si>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</si>
  <si>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</si>
  <si>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</si>
  <si>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</si>
  <si>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</si>
  <si>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</si>
  <si>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</si>
  <si>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</si>
  <si>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</si>
  <si>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</si>
  <si>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</si>
  <si>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</si>
  <si>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</si>
  <si>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</si>
  <si>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</si>
  <si>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</si>
  <si>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</si>
  <si>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</si>
  <si>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</si>
  <si>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</si>
  <si>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</si>
  <si>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</si>
  <si>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</si>
  <si>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</si>
  <si>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</si>
  <si>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</si>
  <si>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</si>
  <si>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</si>
  <si>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</si>
  <si>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</si>
  <si>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</si>
  <si>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</si>
  <si>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</si>
  <si>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</si>
  <si>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</si>
  <si>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</si>
  <si>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</si>
  <si>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</si>
  <si>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</si>
  <si>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</si>
  <si>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</si>
  <si>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</si>
  <si>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</si>
  <si>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</si>
  <si>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</si>
  <si>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</si>
  <si>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</si>
  <si>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</si>
  <si>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</si>
  <si>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</si>
  <si>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</si>
  <si>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</si>
  <si>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</si>
  <si>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</si>
  <si>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</si>
  <si>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</si>
  <si>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</si>
  <si>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</si>
  <si>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</si>
  <si>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</si>
  <si>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</si>
  <si>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</si>
  <si>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</si>
  <si>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</si>
  <si>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</si>
  <si>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</si>
  <si>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</si>
  <si>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</si>
  <si>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</si>
  <si>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</si>
  <si>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</si>
  <si>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</si>
  <si>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</si>
  <si>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</si>
  <si>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</si>
  <si>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</si>
  <si>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</si>
  <si>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</si>
  <si>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</si>
  <si>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</si>
  <si>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</si>
  <si>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</si>
  <si>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</si>
  <si>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</si>
  <si>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</si>
  <si>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</si>
  <si>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</si>
  <si>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</si>
  <si>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</si>
  <si>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</si>
  <si>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</si>
  <si>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</si>
  <si>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</si>
  <si>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</si>
  <si>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</si>
  <si>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</si>
  <si>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</si>
  <si>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</si>
  <si>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</si>
  <si>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</si>
  <si>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</si>
  <si>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</si>
  <si>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</si>
  <si>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</si>
  <si>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</si>
  <si>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</si>
  <si>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</si>
  <si>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</si>
  <si>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</si>
  <si>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</si>
  <si>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</si>
  <si>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</si>
  <si>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</si>
  <si>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</si>
  <si>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</si>
  <si>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</si>
  <si>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</si>
  <si>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</si>
  <si>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</si>
  <si>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</si>
  <si>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</si>
  <si>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</si>
  <si>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</si>
  <si>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</si>
  <si>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</si>
  <si>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</si>
  <si>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</si>
  <si>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</si>
  <si>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</si>
  <si>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</si>
  <si>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</si>
  <si>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</si>
  <si>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</si>
  <si>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</si>
  <si>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</si>
  <si>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</si>
  <si>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</si>
  <si>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</si>
  <si>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</si>
  <si>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</si>
  <si>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</si>
  <si>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</si>
  <si>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</si>
  <si>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</si>
  <si>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</si>
  <si>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</si>
  <si>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</si>
  <si>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</si>
  <si>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</si>
  <si>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</si>
  <si>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</si>
  <si>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</si>
  <si>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</si>
  <si>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</si>
  <si>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</si>
  <si>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</si>
  <si>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</si>
  <si>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</si>
  <si>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</si>
  <si>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</si>
  <si>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</si>
  <si>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</si>
  <si>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</si>
  <si>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</si>
  <si>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</si>
  <si>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</si>
  <si>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</si>
  <si>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</si>
  <si>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</si>
  <si>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</si>
  <si>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</si>
  <si>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</si>
  <si>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</si>
  <si>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</si>
  <si>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</si>
  <si>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</si>
  <si>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</si>
  <si>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</si>
  <si>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</si>
  <si>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</si>
  <si>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</si>
  <si>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</si>
  <si>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</si>
  <si>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</si>
  <si>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</si>
  <si>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</si>
  <si>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</si>
  <si>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</si>
  <si>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</si>
  <si>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</si>
  <si>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</si>
  <si>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</si>
  <si>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</si>
  <si>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</si>
  <si>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</si>
  <si>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</si>
  <si>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</si>
  <si>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</si>
  <si>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</si>
  <si>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</si>
  <si>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</si>
  <si>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</si>
  <si>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</si>
  <si>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</si>
  <si>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</si>
  <si>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</si>
  <si>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</si>
  <si>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</si>
  <si>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</si>
  <si>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</si>
  <si>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</si>
  <si>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</si>
  <si>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</si>
  <si>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</si>
  <si>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</si>
  <si>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</si>
  <si>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</si>
  <si>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</si>
  <si>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</si>
  <si>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</si>
  <si>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</si>
  <si>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</si>
  <si>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</si>
  <si>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</si>
  <si>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</si>
  <si>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</si>
  <si>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</si>
  <si>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</si>
  <si>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</si>
  <si>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</si>
  <si>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</si>
  <si>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</si>
  <si>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</si>
  <si>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</si>
  <si>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</si>
  <si>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</si>
  <si>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</si>
  <si>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</si>
  <si>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</si>
  <si>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</si>
  <si>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</si>
  <si>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</si>
  <si>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</si>
  <si>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</si>
  <si>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</si>
  <si>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</si>
  <si>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</si>
  <si>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</si>
  <si>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</si>
  <si>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</si>
  <si>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</si>
  <si>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</si>
  <si>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</si>
  <si>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</si>
  <si>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</si>
  <si>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</si>
  <si>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</si>
  <si>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</si>
  <si>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</si>
  <si>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</si>
  <si>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</si>
  <si>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</si>
  <si>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</si>
  <si>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</si>
  <si>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</si>
  <si>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</si>
  <si>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</si>
  <si>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</si>
  <si>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</si>
  <si>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</si>
  <si>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</si>
  <si>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</si>
  <si>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</si>
  <si>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</si>
  <si>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</si>
  <si>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</si>
  <si>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</si>
  <si>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</si>
  <si>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</si>
  <si>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</si>
  <si>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</si>
  <si>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</si>
  <si>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</si>
  <si>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</si>
  <si>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</si>
  <si>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</si>
  <si>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</si>
  <si>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</si>
  <si>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</si>
  <si>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</si>
  <si>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</si>
  <si>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</si>
  <si>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</si>
  <si>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</si>
  <si>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</si>
  <si>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</si>
  <si>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</si>
  <si>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</si>
  <si>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</si>
  <si>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</si>
  <si>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</si>
  <si>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</si>
  <si>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</si>
  <si>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</si>
  <si>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</si>
  <si>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</si>
  <si>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</si>
  <si>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</si>
  <si>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</si>
  <si>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</si>
  <si>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</si>
  <si>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</si>
  <si>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</si>
  <si>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</si>
  <si>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</si>
  <si>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</si>
  <si>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</si>
  <si>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</si>
  <si>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</si>
  <si>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</si>
  <si>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</si>
  <si>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</si>
  <si>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</si>
  <si>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</si>
  <si>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</si>
  <si>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</si>
  <si>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</si>
  <si>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</si>
  <si>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</si>
  <si>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</si>
  <si>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</si>
  <si>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</si>
  <si>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</si>
  <si>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</si>
  <si>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</si>
  <si>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</si>
  <si>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</si>
  <si>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</si>
  <si>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</si>
  <si>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</si>
  <si>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</si>
  <si>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</si>
  <si>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</si>
  <si>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</si>
  <si>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</si>
  <si>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</si>
  <si>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</si>
  <si>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</si>
  <si>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</si>
  <si>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</si>
  <si>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</si>
  <si>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</si>
  <si>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</si>
  <si>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</si>
  <si>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</si>
  <si>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</si>
  <si>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</si>
  <si>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</si>
  <si>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</si>
  <si>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</si>
  <si>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</si>
  <si>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</si>
  <si>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</si>
  <si>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</si>
  <si>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</si>
  <si>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</si>
  <si>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</si>
  <si>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</si>
  <si>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</si>
  <si>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</si>
  <si>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</si>
  <si>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</si>
  <si>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</si>
  <si>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</si>
  <si>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</si>
  <si>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</si>
  <si>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</si>
  <si>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</si>
  <si>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</si>
  <si>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</si>
  <si>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</si>
  <si>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</si>
  <si>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</si>
  <si>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</si>
  <si>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</si>
  <si>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</si>
  <si>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</si>
  <si>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</si>
  <si>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</si>
  <si>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</si>
  <si>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</si>
  <si>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</si>
  <si>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</si>
  <si>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</si>
  <si>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</si>
  <si>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</si>
  <si>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</si>
  <si>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</si>
  <si>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</si>
  <si>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</si>
  <si>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</si>
  <si>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</si>
  <si>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</si>
  <si>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</si>
  <si>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</si>
  <si>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</si>
  <si>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</si>
  <si>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</si>
  <si>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</si>
  <si>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</si>
  <si>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</si>
  <si>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</si>
  <si>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</si>
  <si>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</si>
  <si>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</si>
  <si>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</si>
  <si>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</si>
  <si>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</si>
  <si>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</si>
  <si>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</si>
  <si>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</si>
  <si>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</si>
  <si>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</si>
  <si>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</si>
  <si>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</si>
  <si>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</si>
  <si>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</si>
  <si>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</si>
  <si>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</si>
  <si>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</si>
  <si>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</si>
  <si>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</si>
  <si>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</si>
  <si>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</si>
  <si>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</si>
  <si>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</si>
  <si>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</si>
  <si>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</si>
  <si>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</si>
  <si>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</si>
  <si>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</si>
  <si>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</si>
  <si>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</si>
  <si>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</si>
  <si>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</si>
  <si>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</si>
  <si>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</si>
  <si>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</si>
  <si>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</si>
  <si>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</si>
  <si>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</si>
  <si>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</si>
  <si>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</si>
  <si>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</si>
  <si>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</si>
  <si>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</si>
  <si>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</si>
  <si>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</si>
  <si>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</si>
  <si>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</si>
  <si>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</si>
  <si>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</si>
  <si>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</si>
  <si>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</si>
  <si>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</si>
  <si>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</si>
  <si>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</si>
  <si>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</si>
  <si>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</si>
  <si>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</si>
  <si>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</si>
  <si>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</si>
  <si>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</si>
  <si>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</si>
  <si>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</si>
  <si>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</si>
  <si>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</si>
  <si>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</si>
  <si>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</si>
  <si>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</si>
  <si>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</si>
  <si>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</si>
  <si>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</si>
  <si>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</si>
  <si>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</si>
  <si>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</si>
  <si>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</si>
  <si>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</si>
  <si>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</si>
  <si>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</si>
  <si>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</si>
  <si>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</si>
  <si>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</si>
  <si>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</si>
  <si>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</si>
  <si>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</si>
  <si>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</si>
  <si>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</si>
  <si>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</si>
  <si>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</si>
  <si>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</si>
  <si>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</si>
  <si>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</si>
  <si>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</si>
  <si>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</si>
  <si>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</si>
  <si>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</si>
  <si>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</si>
  <si>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</si>
  <si>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</si>
  <si>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</si>
  <si>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</si>
  <si>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</si>
  <si>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</si>
  <si>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</si>
  <si>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</si>
  <si>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</si>
  <si>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</si>
  <si>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</si>
  <si>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</si>
  <si>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</si>
  <si>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</si>
  <si>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</si>
  <si>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</si>
  <si>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</si>
  <si>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</si>
  <si>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</si>
  <si>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</si>
  <si>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</si>
  <si>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</si>
  <si>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</si>
  <si>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</si>
  <si>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</si>
  <si>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</si>
  <si>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</si>
  <si>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</si>
  <si>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</si>
  <si>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</si>
  <si>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</si>
  <si>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</si>
  <si>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</si>
  <si>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</si>
  <si>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</si>
  <si>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</si>
  <si>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</si>
  <si>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</si>
  <si>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</si>
  <si>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</si>
  <si>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</si>
  <si>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</si>
  <si>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</si>
  <si>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</si>
  <si>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</si>
  <si>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</si>
  <si>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</si>
  <si>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</si>
  <si>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</si>
  <si>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</si>
  <si>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</si>
  <si>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</si>
  <si>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</si>
  <si>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</si>
  <si>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</si>
  <si>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</si>
  <si>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</si>
  <si>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</si>
  <si>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</si>
  <si>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</si>
  <si>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</si>
  <si>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</si>
  <si>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</si>
  <si>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</si>
  <si>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</si>
  <si>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</si>
  <si>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</si>
  <si>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</si>
  <si>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</si>
  <si>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</si>
  <si>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</si>
  <si>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</si>
  <si>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</si>
  <si>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</si>
  <si>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</si>
  <si>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</si>
  <si>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</si>
  <si>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</si>
  <si>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</si>
  <si>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</si>
  <si>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</si>
  <si>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</si>
  <si>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</si>
  <si>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</si>
  <si>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</si>
  <si>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</si>
  <si>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</si>
  <si>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</si>
  <si>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</si>
  <si>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</si>
  <si>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</si>
  <si>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</si>
  <si>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</si>
  <si>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</si>
  <si>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</si>
  <si>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</si>
  <si>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</si>
  <si>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</si>
  <si>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</si>
  <si>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</si>
  <si>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</si>
  <si>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</si>
  <si>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</si>
  <si>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</si>
  <si>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</si>
  <si>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</si>
  <si>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</si>
  <si>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</si>
  <si>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</si>
  <si>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</si>
  <si>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</si>
  <si>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</si>
  <si>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</si>
  <si>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</si>
  <si>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</si>
  <si>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</si>
  <si>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</si>
  <si>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</si>
  <si>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</si>
  <si>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</si>
  <si>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</si>
  <si>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</si>
  <si>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</si>
  <si>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</si>
  <si>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</si>
  <si>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</si>
  <si>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</si>
  <si>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</si>
  <si>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</si>
  <si>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</si>
  <si>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</si>
  <si>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</si>
  <si>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</si>
  <si>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</si>
  <si>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</si>
  <si>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</si>
  <si>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</si>
  <si>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</si>
  <si>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</si>
  <si>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</si>
  <si>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</si>
  <si>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</si>
  <si>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</si>
  <si>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</si>
  <si>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</si>
  <si>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</si>
  <si>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</si>
  <si>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</si>
  <si>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</si>
  <si>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</si>
  <si>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</si>
  <si>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</si>
  <si>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</si>
  <si>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</si>
  <si>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</si>
  <si>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</si>
  <si>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</si>
  <si>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</si>
  <si>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</si>
  <si>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</si>
  <si>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</si>
  <si>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</si>
  <si>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</si>
  <si>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</si>
  <si>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</si>
  <si>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</si>
  <si>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</si>
  <si>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</si>
  <si>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</si>
  <si>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</si>
  <si>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</si>
  <si>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</si>
  <si>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</si>
  <si>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</si>
  <si>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</si>
  <si>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</si>
  <si>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</si>
  <si>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</si>
  <si>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</si>
  <si>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</si>
  <si>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</si>
  <si>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</si>
  <si>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</si>
  <si>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</si>
  <si>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</si>
  <si>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</si>
  <si>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</si>
  <si>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</si>
  <si>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</si>
  <si>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</si>
  <si>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</si>
  <si>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</si>
  <si>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</si>
  <si>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</si>
  <si>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</si>
  <si>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</si>
  <si>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</si>
  <si>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</si>
  <si>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</si>
  <si>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</si>
  <si>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</si>
  <si>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</si>
  <si>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</si>
  <si>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</si>
  <si>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</si>
  <si>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</si>
  <si>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</si>
  <si>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</si>
  <si>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</si>
  <si>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</si>
  <si>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</si>
  <si>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</si>
  <si>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</si>
  <si>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</si>
  <si>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</si>
  <si>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</si>
  <si>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</si>
  <si>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</si>
  <si>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</si>
  <si>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</si>
  <si>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</si>
  <si>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</si>
  <si>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</si>
  <si>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</si>
  <si>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</si>
  <si>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</si>
  <si>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</si>
  <si>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</si>
  <si>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</si>
  <si>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</si>
  <si>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</si>
  <si>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</si>
  <si>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</si>
  <si>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</si>
  <si>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</si>
  <si>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</si>
  <si>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</si>
  <si>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</si>
  <si>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</si>
  <si>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</si>
  <si>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</si>
  <si>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</si>
  <si>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</si>
  <si>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</si>
  <si>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</si>
  <si>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</si>
  <si>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</si>
  <si>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</si>
  <si>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</si>
  <si>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</si>
  <si>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</si>
  <si>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</si>
  <si>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</si>
  <si>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</si>
  <si>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</si>
  <si>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</si>
  <si>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</si>
  <si>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</si>
  <si>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</si>
  <si>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</si>
  <si>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</si>
  <si>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</si>
  <si>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</si>
  <si>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</si>
  <si>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</si>
  <si>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</si>
  <si>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</si>
  <si>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</si>
  <si>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</si>
  <si>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</si>
  <si>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</si>
  <si>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</si>
  <si>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</si>
  <si>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</si>
  <si>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</si>
  <si>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</si>
  <si>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</si>
  <si>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</si>
  <si>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</si>
  <si>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</si>
  <si>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</si>
  <si>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</si>
  <si>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</si>
  <si>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</si>
  <si>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</si>
  <si>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</si>
  <si>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</si>
  <si>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</si>
  <si>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</si>
  <si>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</si>
  <si>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</si>
  <si>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</si>
  <si>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</si>
  <si>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</si>
  <si>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</si>
  <si>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</si>
  <si>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</si>
  <si>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</si>
  <si>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</si>
  <si>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</si>
  <si>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</si>
  <si>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</si>
  <si>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</si>
  <si>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</si>
  <si>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</si>
  <si>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</si>
  <si>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</si>
  <si>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</si>
  <si>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</si>
  <si>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</si>
  <si>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</si>
  <si>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</si>
  <si>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</si>
  <si>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</si>
  <si>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</si>
  <si>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</si>
  <si>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</si>
  <si>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</si>
  <si>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</si>
  <si>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</si>
  <si>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</si>
  <si>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</si>
  <si>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</si>
  <si>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</si>
  <si>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</si>
  <si>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</si>
  <si>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</si>
  <si>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</si>
  <si>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</si>
  <si>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</si>
  <si>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</si>
  <si>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</si>
  <si>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</si>
  <si>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</si>
  <si>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</si>
  <si>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</si>
  <si>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</si>
  <si>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</si>
  <si>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</si>
  <si>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</si>
  <si>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</si>
  <si>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</si>
  <si>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</si>
  <si>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</si>
  <si>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</si>
  <si>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</si>
  <si>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</si>
  <si>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</si>
  <si>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</si>
  <si>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</si>
  <si>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</si>
  <si>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</si>
  <si>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</si>
  <si>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</si>
  <si>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</si>
  <si>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</si>
  <si>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</si>
  <si>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</si>
  <si>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</si>
  <si>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</si>
  <si>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</si>
  <si>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</si>
  <si>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</si>
  <si>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</si>
  <si>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</si>
  <si>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</si>
  <si>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</si>
  <si>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</si>
  <si>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</si>
  <si>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</si>
  <si>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</si>
  <si>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</si>
  <si>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</si>
  <si>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</si>
  <si>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</si>
  <si>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</si>
  <si>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</si>
  <si>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</si>
  <si>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</si>
  <si>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</si>
  <si>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</si>
  <si>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</si>
  <si>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</si>
  <si>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</si>
  <si>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</si>
  <si>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</si>
  <si>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</si>
  <si>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</si>
  <si>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</si>
  <si>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</si>
  <si>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</si>
  <si>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</si>
  <si>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</si>
  <si>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</si>
  <si>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</si>
  <si>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</si>
  <si>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</si>
  <si>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</si>
  <si>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</si>
  <si>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</si>
  <si>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</si>
  <si>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</si>
  <si>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</si>
  <si>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</si>
  <si>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</si>
  <si>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</si>
  <si>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</si>
  <si>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</si>
  <si>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</si>
  <si>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</si>
  <si>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</si>
  <si>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</si>
  <si>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</si>
  <si>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</si>
  <si>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</si>
  <si>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</si>
  <si>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</si>
  <si>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</si>
  <si>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</si>
  <si>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</si>
  <si>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</si>
  <si>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</si>
  <si>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</si>
  <si>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</si>
  <si>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</si>
  <si>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</si>
  <si>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</si>
  <si>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</si>
  <si>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</si>
  <si>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</si>
  <si>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</si>
  <si>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</si>
  <si>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</si>
  <si>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</si>
  <si>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</si>
  <si>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</si>
  <si>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</si>
  <si>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</si>
  <si>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</si>
  <si>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</si>
  <si>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</si>
  <si>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</si>
  <si>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</si>
  <si>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</si>
  <si>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</si>
  <si>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</si>
  <si>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</si>
  <si>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</si>
  <si>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</si>
  <si>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</si>
  <si>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</si>
  <si>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</si>
  <si>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</si>
  <si>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</si>
  <si>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</si>
  <si>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</si>
  <si>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</si>
  <si>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</si>
  <si>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</si>
  <si>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</si>
  <si>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</si>
  <si>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</si>
  <si>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</si>
  <si>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</si>
  <si>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</si>
  <si>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</si>
  <si>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</si>
  <si>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</si>
  <si>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</si>
  <si>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</si>
  <si>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</si>
  <si>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</si>
  <si>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</si>
  <si>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</si>
  <si>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</si>
  <si>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</si>
  <si>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</si>
  <si>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</si>
  <si>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</si>
  <si>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</si>
  <si>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</si>
  <si>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</si>
  <si>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</si>
  <si>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</si>
  <si>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</si>
  <si>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</si>
  <si>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</si>
  <si>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</si>
  <si>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</si>
  <si>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</si>
  <si>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</si>
  <si>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</si>
  <si>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</si>
  <si>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</si>
  <si>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</si>
  <si>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</si>
  <si>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</si>
  <si>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</si>
  <si>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</si>
  <si>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</si>
  <si>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</si>
  <si>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</si>
  <si>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</si>
  <si>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</si>
  <si>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</si>
  <si>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</si>
  <si>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</si>
  <si>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</si>
  <si>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</si>
  <si>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</si>
  <si>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</si>
  <si>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</si>
  <si>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</si>
  <si>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</si>
  <si>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</si>
  <si>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</si>
  <si>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</si>
  <si>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</si>
  <si>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</si>
  <si>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</si>
  <si>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</si>
  <si>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</si>
  <si>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</si>
  <si>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</si>
  <si>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</si>
  <si>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</si>
  <si>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</si>
  <si>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</si>
  <si>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</si>
  <si>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</si>
  <si>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</si>
  <si>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</si>
  <si>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</si>
  <si>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</si>
  <si>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</si>
  <si>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</si>
  <si>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</si>
  <si>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</si>
  <si>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</si>
  <si>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</si>
  <si>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</si>
  <si>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</si>
  <si>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</si>
  <si>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</si>
  <si>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</si>
  <si>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</si>
  <si>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</si>
  <si>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</si>
  <si>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</si>
  <si>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</si>
  <si>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</si>
  <si>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</si>
  <si>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</si>
  <si>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</si>
  <si>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</si>
  <si>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</si>
  <si>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</si>
  <si>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</si>
  <si>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</si>
  <si>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</si>
  <si>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</si>
  <si>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</si>
  <si>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</si>
  <si>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</si>
  <si>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</si>
  <si>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</si>
  <si>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</si>
  <si>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</si>
  <si>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</si>
  <si>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</si>
  <si>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</si>
  <si>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</si>
  <si>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</si>
  <si>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</si>
  <si>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</si>
  <si>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</si>
  <si>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</si>
  <si>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</si>
  <si>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</si>
  <si>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</si>
  <si>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</si>
  <si>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</si>
  <si>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</si>
  <si>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</si>
  <si>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</si>
  <si>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</si>
  <si>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</si>
  <si>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</si>
  <si>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</si>
  <si>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</si>
  <si>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</si>
  <si>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</si>
  <si>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</si>
  <si>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</si>
  <si>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</si>
  <si>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</si>
  <si>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</si>
  <si>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</si>
  <si>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</si>
  <si>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</si>
  <si>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</si>
  <si>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</si>
  <si>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</si>
  <si>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</si>
  <si>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</si>
  <si>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</si>
  <si>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</si>
  <si>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</si>
  <si>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</si>
  <si>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</si>
  <si>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</si>
  <si>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</si>
  <si>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</si>
  <si>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</si>
  <si>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</si>
  <si>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</si>
  <si>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</si>
  <si>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</si>
  <si>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</si>
  <si>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</si>
  <si>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</si>
  <si>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</si>
  <si>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</si>
  <si>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</si>
  <si>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</si>
  <si>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</si>
  <si>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</si>
  <si>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</si>
  <si>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</si>
  <si>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</si>
  <si>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</si>
  <si>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</si>
  <si>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</si>
  <si>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</si>
  <si>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</si>
  <si>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</si>
  <si>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</si>
  <si>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</si>
  <si>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</si>
  <si>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</si>
  <si>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</si>
  <si>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</si>
  <si>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</si>
  <si>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</si>
  <si>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</si>
  <si>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</si>
  <si>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</si>
  <si>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</si>
  <si>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</si>
  <si>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</si>
  <si>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</si>
  <si>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</si>
  <si>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</si>
  <si>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</si>
  <si>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</si>
  <si>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</si>
  <si>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</si>
  <si>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</si>
  <si>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</si>
  <si>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</si>
  <si>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</si>
  <si>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</si>
  <si>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</si>
  <si>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</si>
  <si>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</si>
  <si>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</si>
  <si>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</si>
  <si>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</si>
  <si>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</si>
  <si>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</si>
  <si>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</si>
  <si>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</si>
  <si>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</si>
  <si>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</si>
  <si>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</si>
  <si>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</si>
  <si>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</si>
  <si>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</si>
  <si>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</si>
  <si>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</si>
  <si>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</si>
  <si>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</si>
  <si>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</si>
  <si>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</si>
  <si>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</si>
  <si>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</si>
  <si>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</si>
  <si>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</si>
  <si>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</si>
  <si>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</si>
  <si>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</si>
  <si>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</si>
  <si>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</si>
  <si>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</si>
  <si>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</si>
  <si>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</si>
  <si>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</si>
  <si>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</si>
  <si>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</si>
  <si>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</si>
  <si>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</si>
  <si>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</si>
  <si>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</si>
  <si>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</si>
  <si>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</si>
  <si>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</si>
  <si>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</si>
  <si>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</si>
  <si>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</si>
  <si>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</si>
  <si>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</si>
  <si>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</si>
  <si>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</si>
  <si>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</si>
  <si>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</si>
  <si>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</si>
  <si>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</si>
  <si>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</si>
  <si>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</si>
  <si>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</si>
  <si>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</si>
  <si>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</si>
  <si>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</si>
  <si>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</si>
  <si>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</si>
  <si>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</si>
  <si>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</si>
  <si>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</si>
  <si>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</si>
  <si>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</si>
  <si>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</si>
  <si>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</si>
  <si>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</si>
  <si>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</si>
  <si>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</si>
  <si>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</si>
  <si>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</si>
  <si>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</si>
  <si>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</si>
  <si>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</si>
  <si>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</si>
  <si>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</si>
  <si>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</si>
  <si>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</si>
  <si>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</si>
  <si>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</si>
  <si>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</si>
  <si>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</si>
  <si>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</si>
  <si>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</si>
  <si>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</si>
  <si>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</si>
  <si>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</si>
  <si>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</si>
  <si>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</si>
  <si>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</si>
  <si>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</si>
  <si>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</si>
  <si>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</si>
  <si>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</si>
  <si>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</si>
  <si>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</si>
  <si>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</si>
  <si>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</si>
  <si>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</si>
  <si>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</si>
  <si>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</si>
  <si>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</si>
  <si>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</si>
  <si>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</si>
  <si>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</si>
  <si>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</si>
  <si>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</si>
  <si>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</si>
  <si>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</si>
  <si>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</si>
  <si>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</si>
  <si>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</si>
  <si>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</si>
  <si>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</si>
  <si>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</si>
  <si>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</si>
  <si>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</si>
  <si>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</si>
  <si>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</si>
  <si>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</si>
  <si>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</si>
  <si>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</si>
  <si>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</si>
  <si>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</si>
  <si>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</si>
  <si>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</si>
  <si>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</si>
  <si>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</si>
  <si>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</si>
  <si>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</si>
  <si>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</si>
  <si>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</si>
  <si>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</si>
  <si>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</si>
  <si>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</si>
  <si>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</si>
  <si>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</si>
  <si>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</si>
  <si>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</si>
  <si>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</si>
  <si>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</si>
  <si>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</si>
  <si>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</si>
  <si>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</si>
  <si>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</si>
  <si>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</si>
  <si>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</si>
  <si>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</si>
  <si>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</si>
  <si>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</si>
  <si>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</si>
  <si>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</si>
  <si>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</si>
  <si>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</si>
  <si>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</si>
  <si>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</si>
  <si>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</si>
  <si>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</si>
  <si>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</si>
  <si>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</si>
  <si>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</si>
  <si>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</si>
  <si>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</si>
  <si>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</si>
  <si>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</si>
  <si>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</si>
  <si>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</si>
  <si>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</si>
  <si>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</si>
  <si>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</si>
  <si>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</si>
  <si>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</si>
  <si>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</si>
  <si>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</si>
  <si>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</si>
  <si>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</si>
  <si>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</si>
  <si>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</si>
  <si>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</si>
  <si>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</si>
  <si>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</si>
  <si>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</si>
  <si>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</si>
  <si>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</si>
  <si>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</si>
  <si>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</si>
  <si>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</si>
  <si>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</si>
  <si>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</si>
  <si>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</si>
  <si>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</si>
  <si>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</si>
  <si>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</si>
  <si>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</si>
  <si>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</si>
  <si>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</si>
  <si>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</si>
  <si>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</si>
  <si>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</si>
  <si>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</si>
  <si>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</si>
  <si>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</si>
  <si>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</si>
  <si>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</si>
  <si>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</si>
  <si>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</si>
  <si>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</si>
  <si>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</si>
  <si>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</si>
  <si>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</si>
  <si>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</si>
  <si>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</si>
  <si>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</si>
  <si>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</si>
  <si>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</si>
  <si>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</si>
  <si>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</si>
  <si>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</si>
  <si>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</si>
  <si>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</si>
  <si>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</si>
  <si>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</si>
  <si>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</si>
  <si>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</si>
  <si>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</si>
  <si>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</si>
  <si>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</si>
  <si>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</si>
  <si>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</si>
  <si>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</si>
  <si>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</si>
  <si>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</si>
  <si>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</si>
  <si>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</si>
  <si>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</si>
  <si>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</si>
  <si>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</si>
  <si>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</si>
  <si>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</si>
  <si>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</si>
  <si>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</si>
  <si>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</si>
  <si>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</si>
  <si>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</si>
  <si>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</si>
  <si>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</si>
  <si>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</si>
  <si>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</si>
  <si>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</si>
  <si>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</si>
  <si>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</si>
  <si>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</si>
  <si>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</si>
  <si>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</si>
  <si>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</si>
  <si>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</si>
  <si>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</si>
  <si>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</si>
  <si>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</si>
  <si>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</si>
  <si>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</si>
  <si>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</si>
  <si>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</si>
  <si>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</si>
  <si>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</si>
  <si>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</si>
  <si>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</si>
  <si>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</si>
  <si>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</si>
  <si>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</si>
  <si>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</si>
  <si>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</si>
  <si>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</si>
  <si>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</si>
  <si>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</si>
  <si>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</si>
  <si>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</si>
  <si>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</si>
  <si>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</si>
  <si>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</si>
  <si>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</si>
  <si>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</si>
  <si>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</si>
  <si>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</si>
  <si>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</si>
  <si>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</si>
  <si>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</si>
  <si>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</si>
  <si>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</si>
  <si>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</si>
  <si>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</si>
  <si>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</si>
  <si>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</si>
  <si>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</si>
  <si>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</si>
  <si>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</si>
  <si>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</si>
  <si>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</si>
  <si>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</si>
  <si>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</si>
  <si>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</si>
  <si>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</si>
  <si>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</si>
  <si>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</si>
  <si>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</si>
  <si>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</si>
  <si>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</si>
  <si>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</si>
  <si>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</si>
  <si>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</si>
  <si>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</si>
  <si>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</si>
  <si>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</si>
  <si>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</si>
  <si>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</si>
  <si>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</si>
  <si>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</si>
  <si>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</si>
  <si>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</si>
  <si>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</si>
  <si>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</si>
  <si>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</si>
  <si>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</si>
  <si>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</si>
  <si>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</si>
  <si>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</si>
  <si>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</si>
  <si>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</si>
  <si>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</si>
  <si>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</si>
  <si>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</si>
  <si>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</si>
  <si>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</si>
  <si>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</si>
  <si>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</si>
  <si>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</si>
  <si>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</si>
  <si>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</si>
  <si>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</si>
  <si>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</si>
  <si>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</si>
  <si>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</si>
  <si>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</si>
  <si>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</si>
  <si>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</si>
  <si>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</si>
  <si>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</si>
  <si>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</si>
  <si>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</si>
  <si>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</si>
  <si>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</si>
  <si>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</si>
  <si>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</si>
  <si>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</si>
  <si>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</si>
  <si>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</si>
  <si>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</si>
  <si>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</si>
  <si>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</si>
  <si>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</si>
  <si>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</si>
  <si>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</si>
  <si>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</si>
  <si>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</si>
  <si>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</si>
  <si>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</si>
  <si>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</si>
  <si>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</si>
  <si>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</si>
  <si>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</si>
  <si>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</si>
  <si>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</si>
  <si>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</si>
  <si>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</si>
  <si>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</si>
  <si>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</si>
  <si>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</si>
  <si>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</si>
  <si>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</si>
  <si>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</si>
  <si>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</si>
  <si>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</si>
  <si>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</si>
  <si>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</si>
  <si>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</si>
  <si>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</si>
  <si>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</si>
  <si>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</si>
  <si>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</si>
  <si>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</si>
  <si>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</si>
  <si>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</si>
  <si>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</si>
  <si>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</si>
  <si>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</si>
  <si>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</si>
  <si>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</si>
  <si>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</si>
  <si>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</si>
  <si>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</si>
  <si>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</si>
  <si>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</si>
  <si>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</si>
  <si>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</si>
  <si>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</si>
  <si>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</si>
  <si>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</si>
  <si>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</si>
  <si>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</si>
  <si>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</si>
  <si>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</si>
  <si>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</si>
  <si>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</si>
  <si>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</si>
  <si>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</si>
  <si>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</si>
  <si>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</si>
  <si>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</si>
  <si>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</si>
  <si>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</si>
  <si>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</si>
  <si>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</si>
  <si>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</si>
  <si>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</si>
  <si>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</si>
  <si>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</si>
  <si>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</si>
  <si>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</si>
  <si>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</si>
  <si>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</si>
  <si>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</si>
  <si>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</si>
  <si>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</si>
  <si>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</si>
  <si>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</si>
  <si>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</si>
  <si>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</si>
  <si>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</si>
  <si>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</si>
  <si>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</si>
  <si>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</si>
  <si>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</si>
  <si>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</si>
  <si>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</si>
  <si>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</si>
  <si>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</si>
  <si>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</si>
  <si>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</si>
  <si>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</si>
  <si>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</si>
  <si>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</si>
  <si>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</si>
  <si>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</si>
  <si>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</si>
  <si>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</si>
  <si>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</si>
  <si>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</si>
  <si>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</si>
  <si>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</si>
  <si>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</si>
  <si>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</si>
  <si>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</si>
  <si>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</si>
  <si>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</si>
  <si>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</si>
  <si>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</si>
  <si>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</si>
  <si>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</si>
  <si>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</si>
  <si>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</si>
  <si>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</si>
  <si>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</si>
  <si>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</si>
  <si>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</si>
  <si>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</si>
  <si>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</si>
  <si>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</si>
  <si>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</si>
  <si>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</si>
  <si>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</si>
  <si>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</si>
  <si>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</si>
  <si>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</si>
  <si>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</si>
  <si>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</si>
  <si>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</si>
  <si>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</si>
  <si>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</si>
  <si>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</si>
  <si>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</si>
  <si>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</si>
  <si>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</si>
  <si>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</si>
  <si>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</si>
  <si>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</si>
  <si>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</si>
  <si>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</si>
  <si>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</si>
  <si>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</si>
  <si>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</si>
  <si>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</si>
  <si>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</si>
  <si>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</si>
  <si>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</si>
  <si>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</si>
  <si>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</si>
  <si>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</si>
  <si>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</si>
  <si>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</si>
  <si>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</si>
  <si>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</si>
  <si>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</si>
  <si>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</si>
  <si>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</si>
  <si>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</si>
  <si>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</si>
  <si>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</si>
  <si>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</si>
  <si>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</si>
  <si>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</si>
  <si>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</si>
  <si>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</si>
  <si>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</si>
  <si>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</si>
  <si>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</si>
  <si>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</si>
  <si>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</si>
  <si>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</si>
  <si>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</si>
  <si>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</si>
  <si>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</si>
  <si>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</si>
  <si>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</si>
  <si>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</si>
  <si>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</si>
  <si>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</si>
  <si>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</si>
  <si>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</si>
  <si>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</si>
  <si>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</si>
  <si>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</si>
  <si>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</si>
  <si>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</si>
  <si>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</si>
  <si>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</si>
  <si>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</si>
  <si>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</si>
  <si>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</si>
  <si>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</si>
  <si>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</si>
  <si>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</si>
  <si>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</si>
  <si>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</si>
  <si>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</si>
  <si>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</si>
  <si>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</si>
  <si>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</si>
  <si>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</si>
  <si>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</si>
  <si>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</si>
  <si>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</si>
  <si>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</si>
  <si>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</si>
  <si>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</si>
  <si>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</si>
  <si>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</si>
  <si>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</si>
  <si>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</si>
  <si>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</si>
  <si>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</si>
  <si>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</si>
  <si>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</si>
  <si>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</si>
  <si>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</si>
  <si>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</si>
  <si>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</si>
  <si>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</si>
  <si>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</si>
  <si>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</si>
  <si>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</si>
  <si>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</si>
  <si>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</si>
  <si>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</si>
  <si>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</si>
  <si>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</si>
  <si>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</si>
  <si>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</si>
  <si>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</si>
  <si>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</si>
  <si>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</si>
  <si>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</si>
  <si>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</si>
  <si>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</si>
  <si>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</si>
  <si>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</si>
  <si>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</si>
  <si>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</si>
  <si>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</si>
  <si>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</si>
  <si>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</si>
  <si>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</si>
  <si>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</si>
  <si>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</si>
  <si>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</si>
  <si>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</si>
  <si>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</si>
  <si>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</si>
  <si>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</si>
  <si>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</si>
  <si>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</si>
  <si>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</si>
  <si>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</si>
  <si>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</si>
  <si>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</si>
  <si>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</si>
  <si>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</si>
  <si>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</si>
  <si>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</si>
  <si>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</si>
  <si>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</si>
  <si>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</si>
  <si>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</si>
  <si>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</si>
  <si>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</si>
  <si>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</si>
  <si>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</si>
  <si>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</si>
  <si>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</si>
  <si>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</si>
  <si>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</si>
  <si>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</si>
  <si>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</si>
  <si>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</si>
  <si>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</si>
  <si>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</si>
  <si>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</si>
  <si>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</si>
  <si>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</si>
  <si>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</si>
  <si>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</si>
  <si>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</si>
  <si>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</si>
  <si>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</si>
  <si>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</si>
  <si>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</si>
  <si>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</si>
  <si>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</si>
  <si>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</si>
  <si>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</si>
  <si>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</si>
  <si>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</si>
  <si>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</si>
  <si>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</si>
  <si>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</si>
  <si>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</si>
  <si>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</si>
  <si>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</si>
  <si>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</si>
  <si>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</si>
  <si>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</si>
  <si>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</si>
  <si>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</si>
  <si>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</si>
  <si>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</si>
  <si>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</si>
  <si>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</si>
  <si>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</si>
  <si>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</si>
  <si>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</si>
  <si>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</si>
  <si>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</si>
  <si>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</si>
  <si>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</si>
  <si>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</si>
  <si>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</si>
  <si>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</si>
  <si>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</si>
  <si>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</si>
  <si>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</si>
  <si>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</si>
  <si>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</si>
  <si>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</si>
  <si>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</si>
  <si>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</si>
  <si>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</si>
  <si>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</si>
  <si>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</si>
  <si>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</si>
  <si>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</si>
  <si>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</si>
  <si>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</si>
  <si>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</si>
  <si>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</si>
  <si>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</si>
  <si>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</si>
  <si>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</si>
  <si>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</si>
  <si>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</si>
  <si>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</si>
  <si>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</si>
  <si>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</si>
  <si>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</si>
  <si>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</si>
  <si>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</si>
  <si>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</si>
  <si>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</si>
  <si>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</si>
  <si>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</si>
  <si>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</si>
  <si>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</si>
  <si>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</si>
  <si>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</si>
  <si>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</si>
  <si>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</si>
  <si>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</si>
  <si>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</si>
  <si>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</si>
  <si>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</si>
  <si>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</si>
  <si>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</si>
  <si>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</si>
  <si>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</si>
  <si>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</si>
  <si>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</si>
  <si>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</si>
  <si>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</si>
  <si>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</si>
  <si>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</si>
  <si>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</si>
  <si>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</si>
  <si>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</si>
  <si>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</si>
  <si>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</si>
  <si>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</si>
  <si>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</si>
  <si>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</si>
  <si>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</si>
  <si>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</si>
  <si>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</si>
  <si>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</si>
  <si>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</si>
  <si>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</si>
  <si>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</si>
  <si>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</si>
  <si>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</si>
  <si>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</si>
  <si>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</si>
  <si>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</si>
  <si>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</si>
  <si>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</si>
  <si>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</si>
  <si>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</si>
  <si>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</si>
  <si>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</si>
  <si>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</si>
  <si>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</si>
  <si>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</si>
  <si>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</si>
  <si>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</si>
  <si>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</si>
  <si>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</si>
  <si>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</si>
  <si>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</si>
  <si>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</si>
  <si>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</si>
  <si>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</si>
  <si>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</si>
  <si>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</si>
  <si>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</si>
  <si>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</si>
  <si>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</si>
  <si>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</si>
  <si>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</si>
  <si>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</si>
  <si>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</si>
  <si>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</si>
  <si>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</si>
  <si>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</si>
  <si>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</si>
  <si>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</si>
  <si>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</si>
  <si>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</si>
  <si>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</si>
  <si>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</si>
  <si>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</si>
  <si>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</si>
  <si>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</si>
  <si>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</si>
  <si>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</si>
  <si>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</si>
  <si>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</si>
  <si>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</si>
  <si>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</si>
  <si>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</si>
  <si>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</si>
  <si>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</si>
  <si>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</si>
  <si>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</si>
  <si>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</si>
  <si>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</si>
  <si>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</si>
  <si>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</si>
  <si>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</si>
  <si>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</si>
  <si>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</si>
  <si>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</si>
  <si>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</si>
  <si>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</si>
  <si>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</si>
  <si>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</si>
  <si>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</si>
  <si>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</si>
  <si>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</si>
  <si>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</si>
  <si>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</si>
  <si>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</si>
  <si>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</si>
  <si>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</si>
  <si>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</si>
  <si>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</si>
  <si>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</si>
  <si>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</si>
  <si>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</si>
  <si>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</si>
  <si>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</si>
  <si>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</si>
  <si>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</si>
  <si>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</si>
  <si>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</si>
  <si>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</si>
  <si>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</si>
  <si>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</si>
  <si>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</si>
  <si>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</si>
  <si>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</si>
  <si>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</si>
  <si>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</si>
  <si>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</si>
  <si>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</si>
  <si>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</si>
  <si>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</si>
  <si>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</si>
  <si>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</si>
  <si>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</si>
  <si>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</si>
  <si>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</si>
  <si>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</si>
  <si>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</si>
  <si>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</si>
  <si>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</si>
  <si>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</si>
  <si>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</si>
  <si>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</si>
  <si>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</si>
  <si>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</si>
  <si>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</si>
  <si>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</si>
  <si>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</si>
  <si>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</si>
  <si>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</si>
  <si>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</si>
  <si>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</si>
  <si>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</si>
  <si>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</si>
  <si>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</si>
  <si>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</si>
  <si>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</si>
  <si>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</si>
  <si>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</si>
  <si>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</si>
  <si>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</si>
  <si>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</si>
  <si>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</si>
  <si>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</si>
  <si>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</si>
  <si>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</si>
  <si>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</si>
  <si>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</si>
  <si>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</si>
  <si>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</si>
  <si>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</si>
  <si>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</si>
  <si>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</si>
  <si>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</si>
  <si>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</si>
  <si>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</si>
  <si>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</si>
  <si>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</si>
  <si>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</si>
  <si>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</si>
  <si>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</si>
  <si>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</si>
  <si>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</si>
  <si>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</si>
  <si>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</si>
  <si>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</si>
  <si>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</si>
  <si>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</si>
  <si>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</si>
  <si>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</si>
  <si>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</si>
  <si>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</si>
  <si>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</si>
  <si>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</si>
  <si>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</si>
  <si>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</si>
  <si>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</si>
  <si>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</si>
  <si>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</si>
  <si>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</si>
  <si>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</si>
  <si>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</si>
  <si>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</si>
  <si>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</si>
  <si>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</si>
  <si>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</si>
  <si>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</si>
  <si>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</si>
  <si>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</si>
  <si>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</si>
  <si>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</si>
  <si>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</si>
  <si>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</si>
  <si>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</si>
  <si>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</si>
  <si>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</si>
  <si>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</si>
  <si>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</si>
  <si>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</si>
  <si>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</si>
  <si>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</si>
  <si>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</si>
  <si>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</si>
  <si>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</si>
  <si>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</si>
  <si>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</si>
  <si>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</si>
  <si>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</si>
  <si>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</si>
  <si>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</si>
  <si>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</si>
  <si>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</si>
  <si>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</si>
  <si>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</si>
  <si>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</si>
  <si>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</si>
  <si>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</si>
  <si>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</si>
  <si>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</si>
  <si>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</si>
  <si>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</si>
  <si>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</si>
  <si>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</si>
  <si>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</si>
  <si>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</si>
  <si>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</si>
  <si>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</si>
  <si>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</si>
  <si>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</si>
  <si>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</si>
  <si>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</si>
  <si>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</si>
  <si>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</si>
  <si>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</si>
  <si>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</si>
  <si>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</si>
  <si>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</si>
  <si>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</si>
  <si>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</si>
  <si>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</si>
  <si>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</si>
  <si>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</si>
  <si>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</si>
  <si>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</si>
  <si>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</si>
  <si>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</si>
  <si>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</si>
  <si>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</si>
  <si>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</si>
  <si>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</si>
  <si>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</si>
  <si>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</si>
  <si>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</si>
  <si>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</si>
  <si>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</si>
  <si>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</si>
  <si>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</si>
  <si>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</si>
  <si>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</si>
  <si>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</si>
  <si>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</si>
  <si>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</si>
  <si>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</si>
  <si>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</si>
  <si>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</si>
  <si>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</si>
  <si>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</si>
  <si>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</si>
  <si>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</si>
  <si>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</si>
  <si>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</si>
  <si>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</si>
  <si>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</si>
  <si>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</si>
  <si>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</si>
  <si>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</si>
  <si>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</si>
  <si>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</si>
  <si>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</si>
  <si>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</si>
  <si>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</si>
  <si>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</si>
  <si>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</si>
  <si>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</si>
  <si>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</si>
  <si>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</si>
  <si>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</si>
  <si>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</si>
  <si>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</si>
  <si>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</si>
  <si>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</si>
  <si>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</si>
  <si>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</si>
  <si>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</si>
  <si>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</si>
  <si>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</si>
  <si>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</si>
  <si>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</si>
  <si>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</si>
  <si>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</si>
  <si>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</si>
  <si>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</si>
  <si>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</si>
  <si>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</si>
  <si>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</si>
  <si>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</si>
  <si>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</si>
  <si>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</si>
  <si>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</si>
  <si>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</si>
  <si>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</si>
  <si>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</si>
  <si>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</si>
  <si>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</si>
  <si>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</si>
  <si>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</si>
  <si>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</si>
  <si>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</si>
  <si>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</si>
  <si>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</si>
  <si>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</si>
  <si>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</si>
  <si>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</si>
  <si>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</si>
  <si>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</si>
  <si>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</si>
  <si>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</si>
  <si>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</si>
  <si>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</si>
  <si>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</si>
  <si>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</si>
  <si>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</si>
  <si>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</si>
  <si>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</si>
  <si>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</si>
  <si>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</si>
  <si>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</si>
  <si>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</si>
  <si>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</si>
  <si>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</si>
  <si>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</si>
  <si>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</si>
  <si>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</si>
  <si>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</si>
  <si>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</si>
  <si>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</si>
  <si>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</si>
  <si>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</si>
  <si>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</si>
  <si>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</si>
  <si>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</si>
  <si>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</si>
  <si>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</si>
  <si>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</si>
  <si>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</si>
  <si>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</si>
  <si>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</si>
  <si>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</si>
  <si>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</si>
  <si>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</si>
  <si>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</si>
  <si>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</si>
  <si>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</si>
  <si>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</si>
  <si>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</si>
  <si>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</si>
  <si>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</si>
  <si>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</si>
  <si>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</si>
  <si>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</si>
  <si>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</si>
  <si>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</si>
  <si>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</si>
  <si>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</si>
  <si>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</si>
  <si>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</si>
  <si>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</si>
  <si>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</si>
  <si>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</si>
  <si>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</si>
  <si>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</si>
  <si>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</si>
  <si>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</si>
  <si>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</si>
  <si>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</si>
  <si>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</si>
  <si>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</si>
  <si>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</si>
  <si>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</si>
  <si>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</si>
  <si>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</si>
  <si>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</si>
  <si>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</si>
  <si>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</si>
  <si>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</si>
  <si>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</si>
  <si>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</si>
  <si>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</si>
  <si>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</si>
  <si>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</si>
  <si>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</si>
  <si>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</si>
  <si>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</si>
  <si>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</si>
  <si>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</si>
  <si>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</si>
  <si>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</si>
  <si>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</si>
  <si>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</si>
  <si>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</si>
  <si>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</si>
  <si>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</si>
  <si>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</si>
  <si>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</si>
  <si>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</si>
  <si>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</si>
  <si>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</si>
  <si>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</si>
  <si>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</si>
  <si>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</si>
  <si>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</si>
  <si>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</si>
  <si>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</si>
  <si>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</si>
  <si>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</si>
  <si>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</si>
  <si>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</si>
  <si>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</si>
  <si>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</si>
  <si>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</si>
  <si>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</si>
  <si>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</si>
  <si>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</si>
  <si>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</si>
  <si>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</si>
  <si>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</si>
  <si>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</si>
  <si>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</si>
  <si>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</si>
  <si>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</si>
  <si>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</si>
  <si>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</si>
  <si>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</si>
  <si>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</si>
  <si>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</si>
  <si>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</si>
  <si>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</si>
  <si>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</si>
  <si>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</si>
  <si>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</si>
  <si>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</si>
  <si>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</si>
  <si>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</si>
  <si>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</si>
  <si>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</si>
  <si>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</si>
  <si>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</si>
  <si>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</si>
  <si>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</si>
  <si>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</si>
  <si>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</si>
  <si>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</si>
  <si>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</si>
  <si>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</si>
  <si>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</si>
  <si>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</si>
  <si>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</si>
  <si>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</si>
  <si>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</si>
  <si>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</si>
  <si>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</si>
  <si>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</si>
  <si>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</si>
  <si>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</si>
  <si>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</si>
  <si>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</si>
  <si>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</si>
  <si>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</si>
  <si>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</si>
  <si>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</si>
  <si>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</si>
  <si>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</si>
  <si>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</si>
  <si>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</si>
  <si>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</si>
  <si>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</si>
  <si>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</si>
  <si>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</si>
  <si>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</si>
  <si>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</si>
  <si>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</si>
  <si>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</si>
  <si>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</si>
  <si>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</si>
  <si>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</si>
  <si>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</si>
  <si>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</si>
  <si>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</si>
  <si>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</si>
  <si>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</si>
  <si>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</si>
  <si>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</si>
  <si>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</si>
  <si>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</si>
  <si>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</si>
  <si>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</si>
  <si>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</si>
  <si>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</si>
  <si>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</si>
  <si>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</si>
  <si>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</si>
  <si>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</si>
  <si>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</si>
  <si>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</si>
  <si>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</si>
  <si>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</si>
  <si>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</si>
  <si>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</si>
  <si>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</si>
  <si>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</si>
  <si>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</si>
  <si>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</si>
  <si>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</si>
  <si>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</si>
  <si>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</si>
  <si>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</si>
  <si>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</si>
  <si>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</si>
  <si>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</si>
  <si>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</si>
  <si>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</si>
  <si>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</si>
  <si>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</si>
  <si>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</si>
  <si>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</si>
  <si>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</si>
  <si>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</si>
  <si>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</si>
  <si>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</si>
  <si>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</si>
  <si>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</si>
  <si>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</si>
  <si>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</si>
  <si>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</si>
  <si>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</si>
  <si>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</si>
  <si>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</si>
  <si>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</si>
  <si>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</si>
  <si>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</si>
  <si>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</si>
  <si>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</si>
  <si>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</si>
  <si>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</si>
  <si>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</si>
  <si>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</si>
  <si>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</si>
  <si>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</si>
  <si>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</si>
  <si>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</si>
  <si>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</si>
  <si>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</si>
  <si>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</si>
  <si>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</si>
  <si>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</si>
  <si>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</si>
  <si>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</si>
  <si>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</si>
  <si>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</si>
  <si>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</si>
  <si>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</si>
  <si>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</si>
  <si>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</si>
  <si>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</si>
  <si>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</si>
  <si>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</si>
  <si>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</si>
  <si>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</si>
  <si>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</si>
  <si>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</si>
  <si>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</si>
  <si>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</si>
  <si>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</si>
  <si>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</si>
  <si>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</si>
  <si>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</si>
  <si>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</si>
  <si>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</si>
  <si>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</si>
  <si>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</si>
  <si>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</si>
  <si>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</si>
  <si>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</si>
  <si>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</si>
  <si>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</si>
  <si>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</si>
  <si>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</si>
  <si>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</si>
  <si>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</si>
  <si>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</si>
  <si>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</si>
  <si>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</si>
  <si>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</si>
  <si>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</si>
  <si>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</si>
  <si>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</si>
  <si>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</si>
  <si>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</si>
  <si>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</si>
  <si>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</si>
  <si>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</si>
  <si>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</si>
  <si>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</si>
  <si>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</si>
  <si>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</si>
  <si>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</si>
  <si>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</si>
  <si>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</si>
  <si>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</si>
  <si>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</si>
  <si>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</si>
  <si>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</si>
  <si>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</si>
  <si>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</si>
  <si>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</si>
  <si>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</si>
  <si>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</si>
  <si>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</si>
  <si>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</si>
  <si>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</si>
  <si>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</si>
  <si>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</si>
  <si>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</si>
  <si>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</si>
  <si>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</si>
  <si>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</si>
  <si>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</si>
  <si>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</si>
  <si>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</si>
  <si>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</si>
  <si>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</si>
  <si>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</si>
  <si>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</si>
  <si>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</si>
  <si>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</si>
  <si>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</si>
  <si>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</si>
  <si>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</si>
  <si>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</si>
  <si>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</si>
  <si>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</si>
  <si>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</si>
  <si>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</si>
  <si>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</si>
  <si>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</si>
  <si>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</si>
  <si>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</si>
  <si>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</si>
  <si>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</si>
  <si>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</si>
  <si>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</si>
  <si>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</si>
  <si>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</si>
  <si>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</si>
  <si>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</si>
  <si>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</si>
  <si>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</si>
  <si>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</si>
  <si>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</si>
  <si>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</si>
  <si>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</si>
  <si>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</si>
  <si>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</si>
  <si>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</si>
  <si>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</si>
  <si>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</si>
  <si>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</si>
  <si>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</si>
  <si>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</si>
  <si>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</si>
  <si>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</si>
  <si>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</si>
  <si>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</si>
  <si>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</si>
  <si>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</si>
  <si>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</si>
  <si>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</si>
  <si>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</si>
  <si>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</si>
  <si>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</si>
  <si>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</si>
  <si>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</si>
  <si>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</si>
  <si>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</si>
  <si>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</si>
  <si>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</si>
  <si>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</si>
  <si>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</si>
  <si>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</si>
  <si>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</si>
  <si>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</si>
  <si>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</si>
  <si>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</si>
  <si>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</si>
  <si>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</si>
  <si>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</si>
  <si>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</si>
  <si>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</si>
  <si>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</si>
  <si>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</si>
  <si>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</si>
  <si>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</si>
  <si>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</si>
  <si>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</si>
  <si>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</si>
  <si>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</si>
  <si>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</si>
  <si>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</si>
  <si>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</si>
  <si>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</si>
  <si>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</si>
  <si>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</si>
  <si>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</si>
  <si>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</si>
  <si>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</si>
  <si>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</si>
  <si>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</si>
  <si>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</si>
  <si>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</si>
  <si>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</si>
  <si>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</si>
  <si>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</si>
  <si>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</si>
  <si>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</si>
  <si>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</si>
  <si>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</si>
  <si>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</si>
  <si>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</si>
  <si>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</si>
  <si>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</si>
  <si>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</si>
  <si>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</si>
  <si>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</si>
  <si>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</si>
  <si>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</si>
  <si>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</si>
  <si>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</si>
  <si>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</si>
  <si>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</si>
  <si>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</si>
  <si>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</si>
  <si>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</si>
  <si>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</si>
  <si>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</si>
  <si>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</si>
  <si>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</si>
  <si>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</si>
  <si>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</si>
  <si>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</si>
  <si>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</si>
  <si>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</si>
  <si>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</si>
  <si>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</si>
  <si>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</si>
  <si>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</si>
  <si>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</si>
  <si>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</si>
  <si>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</si>
  <si>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</si>
  <si>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</si>
  <si>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</si>
  <si>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</si>
  <si>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</si>
  <si>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</si>
  <si>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</si>
  <si>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</si>
  <si>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</si>
  <si>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</si>
  <si>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</si>
  <si>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</si>
  <si>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</si>
  <si>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</si>
  <si>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</si>
  <si>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</si>
  <si>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</si>
  <si>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</si>
  <si>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</si>
  <si>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</si>
  <si>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</si>
  <si>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</si>
  <si>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</si>
  <si>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</si>
  <si>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</si>
  <si>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</si>
  <si>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</si>
  <si>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</si>
  <si>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</si>
  <si>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</si>
  <si>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</si>
  <si>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</si>
  <si>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</si>
  <si>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</si>
  <si>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</si>
  <si>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</si>
  <si>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</si>
  <si>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</si>
  <si>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</si>
  <si>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</si>
  <si>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</si>
  <si>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</si>
  <si>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</si>
  <si>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</si>
  <si>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</si>
  <si>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</si>
  <si>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</si>
  <si>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</si>
  <si>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</si>
  <si>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</si>
  <si>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</si>
  <si>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</si>
  <si>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</si>
  <si>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</si>
  <si>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</si>
  <si>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</si>
  <si>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</si>
  <si>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</si>
  <si>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</si>
  <si>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</si>
  <si>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</si>
  <si>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</si>
  <si>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</si>
  <si>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</si>
  <si>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</si>
  <si>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</si>
  <si>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</si>
  <si>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</si>
  <si>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</si>
  <si>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</si>
  <si>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</si>
  <si>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</si>
  <si>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</si>
  <si>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</si>
  <si>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</si>
  <si>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</si>
  <si>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</si>
  <si>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</si>
  <si>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</si>
  <si>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</si>
  <si>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</si>
  <si>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</si>
  <si>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</si>
  <si>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</si>
  <si>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</si>
  <si>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</si>
  <si>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</si>
  <si>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</si>
  <si>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</si>
  <si>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</si>
  <si>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</si>
  <si>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</si>
  <si>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</si>
  <si>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</si>
  <si>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</si>
  <si>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</si>
  <si>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</si>
  <si>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</si>
  <si>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</si>
  <si>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</si>
  <si>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</si>
  <si>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</si>
  <si>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</si>
  <si>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</si>
  <si>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</si>
  <si>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</si>
  <si>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</si>
  <si>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</si>
  <si>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</si>
  <si>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</si>
  <si>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</si>
  <si>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</si>
  <si>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</si>
  <si>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</si>
  <si>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</si>
  <si>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</si>
  <si>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</si>
  <si>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</si>
  <si>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</si>
  <si>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</si>
  <si>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</si>
  <si>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</si>
  <si>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</si>
  <si>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</si>
  <si>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</si>
  <si>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</si>
  <si>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</si>
  <si>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</si>
  <si>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</si>
  <si>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</si>
  <si>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</si>
  <si>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</si>
  <si>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</si>
  <si>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</si>
  <si>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</si>
  <si>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</si>
  <si>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</si>
  <si>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</si>
  <si>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</si>
  <si>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</si>
  <si>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</si>
  <si>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</si>
  <si>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</si>
  <si>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</si>
  <si>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</si>
  <si>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</si>
  <si>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</si>
  <si>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</si>
  <si>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</si>
  <si>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</si>
  <si>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</si>
  <si>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</si>
  <si>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</si>
  <si>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</si>
  <si>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</si>
  <si>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</si>
  <si>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</si>
  <si>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</si>
  <si>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</si>
  <si>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</si>
  <si>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</si>
  <si>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</si>
  <si>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</si>
  <si>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</si>
  <si>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</si>
  <si>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</si>
  <si>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</si>
  <si>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</si>
  <si>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</si>
  <si>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</si>
  <si>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</si>
  <si>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</si>
  <si>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</si>
  <si>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</si>
  <si>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</si>
  <si>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</si>
  <si>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</si>
  <si>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</si>
  <si>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</si>
  <si>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</si>
  <si>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</si>
  <si>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</si>
  <si>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</si>
  <si>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</si>
  <si>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</si>
  <si>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</si>
  <si>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</si>
  <si>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</si>
  <si>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</si>
  <si>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</si>
  <si>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</si>
  <si>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</si>
  <si>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</si>
  <si>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</si>
  <si>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</si>
  <si>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</si>
  <si>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</si>
  <si>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</si>
  <si>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</si>
  <si>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</si>
  <si>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</si>
  <si>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</si>
  <si>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</si>
  <si>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</si>
  <si>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</si>
  <si>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</si>
  <si>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</si>
  <si>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</si>
  <si>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</si>
  <si>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</si>
  <si>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</si>
  <si>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</si>
  <si>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</si>
  <si>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</si>
  <si>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</si>
  <si>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</si>
  <si>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</si>
  <si>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</si>
  <si>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</si>
  <si>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</si>
  <si>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</si>
  <si>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</si>
  <si>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</si>
  <si>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</si>
  <si>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</si>
  <si>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</si>
  <si>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</si>
  <si>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</si>
  <si>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</si>
  <si>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</si>
  <si>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</si>
  <si>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</si>
  <si>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</si>
  <si>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</si>
  <si>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</si>
  <si>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</si>
  <si>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</si>
  <si>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</si>
  <si>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</si>
  <si>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</si>
  <si>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</si>
  <si>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</si>
  <si>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</si>
  <si>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</si>
  <si>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</si>
  <si>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</si>
  <si>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</si>
  <si>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</si>
  <si>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</si>
  <si>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</si>
  <si>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</si>
  <si>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</si>
  <si>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</si>
  <si>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</si>
  <si>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</si>
  <si>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</si>
  <si>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</si>
  <si>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</si>
  <si>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</si>
  <si>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</si>
  <si>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</si>
  <si>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</si>
  <si>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</si>
  <si>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</si>
  <si>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</si>
  <si>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</si>
  <si>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</si>
  <si>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</si>
  <si>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</si>
  <si>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</si>
  <si>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</si>
  <si>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</si>
  <si>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</si>
  <si>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</si>
  <si>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</si>
  <si>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</si>
  <si>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</si>
  <si>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</si>
  <si>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</si>
  <si>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</si>
  <si>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</si>
  <si>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</si>
  <si>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</si>
  <si>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</si>
  <si>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</si>
  <si>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</si>
  <si>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</si>
  <si>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</si>
  <si>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</si>
  <si>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</si>
  <si>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</si>
  <si>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</si>
  <si>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</si>
  <si>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</si>
  <si>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</si>
  <si>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</si>
  <si>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</si>
  <si>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</si>
  <si>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</si>
  <si>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</si>
  <si>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</si>
  <si>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</si>
  <si>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</si>
  <si>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</si>
  <si>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</si>
  <si>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</si>
  <si>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</si>
  <si>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</si>
  <si>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</si>
  <si>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</si>
  <si>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</si>
  <si>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</si>
  <si>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</si>
  <si>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</si>
  <si>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</si>
  <si>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</si>
  <si>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</si>
  <si>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</si>
  <si>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</si>
  <si>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</si>
  <si>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</si>
  <si>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</si>
  <si>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</si>
  <si>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</si>
  <si>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</si>
  <si>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</si>
  <si>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</si>
  <si>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</si>
  <si>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</si>
  <si>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</si>
  <si>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</si>
  <si>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</si>
  <si>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</si>
  <si>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</si>
  <si>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</si>
  <si>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</si>
  <si>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</si>
  <si>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</si>
  <si>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</si>
  <si>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</si>
  <si>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</si>
  <si>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</si>
  <si>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</si>
  <si>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</si>
  <si>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</si>
  <si>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</si>
  <si>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</si>
  <si>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</si>
  <si>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</si>
  <si>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</si>
  <si>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</si>
  <si>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</si>
  <si>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</si>
  <si>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</si>
  <si>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</si>
  <si>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</si>
  <si>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</si>
  <si>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</si>
  <si>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</si>
  <si>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</si>
  <si>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</si>
  <si>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</si>
  <si>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</si>
  <si>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</si>
  <si>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</si>
  <si>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</si>
  <si>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</si>
  <si>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</si>
  <si>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</si>
  <si>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</si>
  <si>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</si>
  <si>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</si>
  <si>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</si>
  <si>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</si>
  <si>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</si>
  <si>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</si>
  <si>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</si>
  <si>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</si>
  <si>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</si>
  <si>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</si>
  <si>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</si>
  <si>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</si>
  <si>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</si>
  <si>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</si>
  <si>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</si>
  <si>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</si>
  <si>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</si>
  <si>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</si>
  <si>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</si>
  <si>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</si>
  <si>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</si>
  <si>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</si>
  <si>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</si>
  <si>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</si>
  <si>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</si>
  <si>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</si>
  <si>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</si>
  <si>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</si>
  <si>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</si>
  <si>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</si>
  <si>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</si>
  <si>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</si>
  <si>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</si>
  <si>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</si>
  <si>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</si>
  <si>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</si>
  <si>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</si>
  <si>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</si>
  <si>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</si>
  <si>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</si>
  <si>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</si>
  <si>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</si>
  <si>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</si>
  <si>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</si>
  <si>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</si>
  <si>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</si>
  <si>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</si>
  <si>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</si>
  <si>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</si>
  <si>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</si>
  <si>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</si>
  <si>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</si>
  <si>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</si>
  <si>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</si>
  <si>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</si>
  <si>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</si>
  <si>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</si>
  <si>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</si>
  <si>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</si>
  <si>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</si>
  <si>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</si>
  <si>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</si>
  <si>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</si>
  <si>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</si>
  <si>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</si>
  <si>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</si>
  <si>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</si>
  <si>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</si>
  <si>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</si>
  <si>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</si>
  <si>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</si>
  <si>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</si>
  <si>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</si>
  <si>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</si>
  <si>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</si>
  <si>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</si>
  <si>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</si>
  <si>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</si>
  <si>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</si>
  <si>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</si>
  <si>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</si>
  <si>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</si>
  <si>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</si>
  <si>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</si>
  <si>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</si>
  <si>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</si>
  <si>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</si>
  <si>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</si>
  <si>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</si>
  <si>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</si>
  <si>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</si>
  <si>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</si>
  <si>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</si>
  <si>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</si>
  <si>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</si>
  <si>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</si>
  <si>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</si>
  <si>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</si>
  <si>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</si>
  <si>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</si>
  <si>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</si>
  <si>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</si>
  <si>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</si>
  <si>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</si>
  <si>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</si>
  <si>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</si>
  <si>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</si>
  <si>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</si>
  <si>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</si>
  <si>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</si>
  <si>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</si>
  <si>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</si>
  <si>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</si>
  <si>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</si>
  <si>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</si>
  <si>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</si>
  <si>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</si>
  <si>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</si>
  <si>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</si>
  <si>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</si>
  <si>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</si>
  <si>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</si>
  <si>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</si>
  <si>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</si>
  <si>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</si>
  <si>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</si>
  <si>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</si>
  <si>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</si>
  <si>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</si>
  <si>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</si>
  <si>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</si>
  <si>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</si>
  <si>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</si>
  <si>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</si>
  <si>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</si>
  <si>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</si>
  <si>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</si>
  <si>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</si>
  <si>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</si>
  <si>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</si>
  <si>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</si>
  <si>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</si>
  <si>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</si>
  <si>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</si>
  <si>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</si>
  <si>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</si>
  <si>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</si>
  <si>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</si>
  <si>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</si>
  <si>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</si>
  <si>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</si>
  <si>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</si>
  <si>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</si>
  <si>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</si>
  <si>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</si>
  <si>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</si>
  <si>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</si>
  <si>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</si>
  <si>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</si>
  <si>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</si>
  <si>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</si>
  <si>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</si>
  <si>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</si>
  <si>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</si>
  <si>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</si>
  <si>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</si>
  <si>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</si>
  <si>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</si>
  <si>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</si>
  <si>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</si>
  <si>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</si>
  <si>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</si>
  <si>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</si>
  <si>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</si>
  <si>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</si>
  <si>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</si>
  <si>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</si>
  <si>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</si>
  <si>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</si>
  <si>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</si>
  <si>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</si>
  <si>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</si>
  <si>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</si>
  <si>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</si>
  <si>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</si>
  <si>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</si>
  <si>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</si>
  <si>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</si>
  <si>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</si>
  <si>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</si>
  <si>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</si>
  <si>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</si>
  <si>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</si>
  <si>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</si>
  <si>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</si>
  <si>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</si>
  <si>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</si>
  <si>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</si>
  <si>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</si>
  <si>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</si>
  <si>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</si>
  <si>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</si>
  <si>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</si>
  <si>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</si>
  <si>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</si>
  <si>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</si>
  <si>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</si>
  <si>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</si>
  <si>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</si>
  <si>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</si>
  <si>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</si>
  <si>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</si>
  <si>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</si>
  <si>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</si>
  <si>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</si>
  <si>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</si>
  <si>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</si>
  <si>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</si>
  <si>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</si>
  <si>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</si>
  <si>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</si>
  <si>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</si>
  <si>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</si>
  <si>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</si>
  <si>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</si>
  <si>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</si>
  <si>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</si>
  <si>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</si>
  <si>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</si>
  <si>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</si>
  <si>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</si>
  <si>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</si>
  <si>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</si>
  <si>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</si>
  <si>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</si>
  <si>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</si>
  <si>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</si>
  <si>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</si>
  <si>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</si>
  <si>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</si>
  <si>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</si>
  <si>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</si>
  <si>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</si>
  <si>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</si>
  <si>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</si>
  <si>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</si>
  <si>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</si>
  <si>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</si>
  <si>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</si>
  <si>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</si>
  <si>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</si>
  <si>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</si>
  <si>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</si>
  <si>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</si>
  <si>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</si>
  <si>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</si>
  <si>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</si>
  <si>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</si>
  <si>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</si>
  <si>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</si>
  <si>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</si>
  <si>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</si>
  <si>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</si>
  <si>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</si>
  <si>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</si>
  <si>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</si>
  <si>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</si>
  <si>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</si>
  <si>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</si>
  <si>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</si>
  <si>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</si>
  <si>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</si>
  <si>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</si>
  <si>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</si>
  <si>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</si>
  <si>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</si>
  <si>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</si>
  <si>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</si>
  <si>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</si>
  <si>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</si>
  <si>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</si>
  <si>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</si>
  <si>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</si>
  <si>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</si>
  <si>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</si>
  <si>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</si>
  <si>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</si>
  <si>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</si>
  <si>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</si>
  <si>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</si>
  <si>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</si>
  <si>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</si>
  <si>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</si>
  <si>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</si>
  <si>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</si>
  <si>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</si>
  <si>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</si>
  <si>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</si>
  <si>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</si>
  <si>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</si>
  <si>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</si>
  <si>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</si>
  <si>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</si>
  <si>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</si>
  <si>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</si>
  <si>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</si>
  <si>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</si>
  <si>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</si>
  <si>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</si>
  <si>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</si>
  <si>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</si>
  <si>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</si>
  <si>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</si>
  <si>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</si>
  <si>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</si>
  <si>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</si>
  <si>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</si>
  <si>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</si>
  <si>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</si>
  <si>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</si>
  <si>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</si>
  <si>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</si>
  <si>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</si>
  <si>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</si>
  <si>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</si>
  <si>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</si>
  <si>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</si>
  <si>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</si>
  <si>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</si>
  <si>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</si>
  <si>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</si>
  <si>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</si>
  <si>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</si>
  <si>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</si>
  <si>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</si>
  <si>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</si>
  <si>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</si>
  <si>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</si>
  <si>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</si>
  <si>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</si>
  <si>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</si>
  <si>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</si>
  <si>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</si>
  <si>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</si>
  <si>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</si>
  <si>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</si>
  <si>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</si>
  <si>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</si>
  <si>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</si>
  <si>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</si>
  <si>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</si>
  <si>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</si>
  <si>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</si>
  <si>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</si>
  <si>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</si>
  <si>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</si>
  <si>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</si>
  <si>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</si>
  <si>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</si>
  <si>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</si>
  <si>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</si>
  <si>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</si>
  <si>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</si>
  <si>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</si>
  <si>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</si>
  <si>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</si>
  <si>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</si>
  <si>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</si>
  <si>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</si>
  <si>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</si>
  <si>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</si>
  <si>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</si>
  <si>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</si>
  <si>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</si>
  <si>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</si>
  <si>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</si>
  <si>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</si>
  <si>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</si>
  <si>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</si>
  <si>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</si>
  <si>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</si>
  <si>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</si>
  <si>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</si>
  <si>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</si>
  <si>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</si>
  <si>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</si>
  <si>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</si>
  <si>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</si>
  <si>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</si>
  <si>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</si>
  <si>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</si>
  <si>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</si>
  <si>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</si>
  <si>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</si>
  <si>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</si>
  <si>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</si>
  <si>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</si>
  <si>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</si>
  <si>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</si>
  <si>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</si>
  <si>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</si>
  <si>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</si>
  <si>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</si>
  <si>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</si>
  <si>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</si>
  <si>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</si>
  <si>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</si>
  <si>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</si>
  <si>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</si>
  <si>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</si>
  <si>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</si>
  <si>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</si>
  <si>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</si>
  <si>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</si>
  <si>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</si>
  <si>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</si>
  <si>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</si>
  <si>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</si>
  <si>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</si>
  <si>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</si>
  <si>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</si>
  <si>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</si>
  <si>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</si>
  <si>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</si>
  <si>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</si>
  <si>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</si>
  <si>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</si>
  <si>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</si>
  <si>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</si>
  <si>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</si>
  <si>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</si>
  <si>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</si>
  <si>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</si>
  <si>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</si>
  <si>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</si>
  <si>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</si>
  <si>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</si>
  <si>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</si>
  <si>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</si>
  <si>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</si>
  <si>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</si>
  <si>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</si>
  <si>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</si>
  <si>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</si>
  <si>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</si>
  <si>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</si>
  <si>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</si>
  <si>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</si>
  <si>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</si>
  <si>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</si>
  <si>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</si>
  <si>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</si>
  <si>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</si>
  <si>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</si>
  <si>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</si>
  <si>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</si>
  <si>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</si>
  <si>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</si>
  <si>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</si>
  <si>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</si>
  <si>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</si>
  <si>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</si>
  <si>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</si>
  <si>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</si>
  <si>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</si>
  <si>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</si>
  <si>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</si>
  <si>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</si>
  <si>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</si>
  <si>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</si>
  <si>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</si>
  <si>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</si>
  <si>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</si>
  <si>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</si>
  <si>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</si>
  <si>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</si>
  <si>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</si>
  <si>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</si>
  <si>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</si>
  <si>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</si>
  <si>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</si>
  <si>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</si>
  <si>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</si>
  <si>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</si>
  <si>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</si>
  <si>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</si>
  <si>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</si>
  <si>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</si>
  <si>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</si>
  <si>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</si>
  <si>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</si>
  <si>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</si>
  <si>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</si>
  <si>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</si>
  <si>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</si>
  <si>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</si>
  <si>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</si>
  <si>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</si>
  <si>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</si>
  <si>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</si>
  <si>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</si>
  <si>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</si>
  <si>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</si>
  <si>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</si>
  <si>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</si>
  <si>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</si>
  <si>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</si>
  <si>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</si>
  <si>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</si>
  <si>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</si>
  <si>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</si>
  <si>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</si>
  <si>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</si>
  <si>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</si>
  <si>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</si>
  <si>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</si>
  <si>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</si>
  <si>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</si>
  <si>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</si>
  <si>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</si>
  <si>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</si>
  <si>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</si>
  <si>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</si>
  <si>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</si>
  <si>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</si>
  <si>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</si>
  <si>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</si>
  <si>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</si>
  <si>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</si>
  <si>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</si>
  <si>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</si>
  <si>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</si>
  <si>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</si>
  <si>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</si>
  <si>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</si>
  <si>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</si>
  <si>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</si>
  <si>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</si>
  <si>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</si>
  <si>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</si>
  <si>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</si>
  <si>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</si>
  <si>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</si>
  <si>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</si>
  <si>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</si>
  <si>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</si>
  <si>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</si>
  <si>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</si>
  <si>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</si>
  <si>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</si>
  <si>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</si>
  <si>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</si>
  <si>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</si>
  <si>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</si>
  <si>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</si>
  <si>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</si>
  <si>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</si>
  <si>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</si>
  <si>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</si>
  <si>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</si>
  <si>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</si>
  <si>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</si>
  <si>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</si>
  <si>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</si>
  <si>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</si>
  <si>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</si>
  <si>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</si>
  <si>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</si>
  <si>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</si>
  <si>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</si>
  <si>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</si>
  <si>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</si>
  <si>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</si>
  <si>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</si>
  <si>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</si>
  <si>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</si>
  <si>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</si>
  <si>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</si>
  <si>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</si>
  <si>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</si>
  <si>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</si>
  <si>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</si>
  <si>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</si>
  <si>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</si>
  <si>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</si>
  <si>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</si>
  <si>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</si>
  <si>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</si>
  <si>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</si>
  <si>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</si>
  <si>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</si>
  <si>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</si>
  <si>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</si>
  <si>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</si>
  <si>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</si>
  <si>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</si>
  <si>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</si>
  <si>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</si>
  <si>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</si>
  <si>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</si>
  <si>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</si>
  <si>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</si>
  <si>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</si>
  <si>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</si>
  <si>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</si>
  <si>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</si>
  <si>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</si>
  <si>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</si>
  <si>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</si>
  <si>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</si>
  <si>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</si>
  <si>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</si>
  <si>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</si>
  <si>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</si>
  <si>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</si>
  <si>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</si>
  <si>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</si>
  <si>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</si>
  <si>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</si>
  <si>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</si>
  <si>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</si>
  <si>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</si>
  <si>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</si>
  <si>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</si>
  <si>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</si>
  <si>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</si>
  <si>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</si>
  <si>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</si>
  <si>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</si>
  <si>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</si>
  <si>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</si>
  <si>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</si>
  <si>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</si>
  <si>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</si>
  <si>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</si>
  <si>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</si>
  <si>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</si>
  <si>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</si>
  <si>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</si>
  <si>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</si>
  <si>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</si>
  <si>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</si>
  <si>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</si>
  <si>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</si>
  <si>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</si>
  <si>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</si>
  <si>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</si>
  <si>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</si>
  <si>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</si>
  <si>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</si>
  <si>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</si>
  <si>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</si>
  <si>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</si>
  <si>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</si>
  <si>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</si>
  <si>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</si>
  <si>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</si>
  <si>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</si>
  <si>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</si>
  <si>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</si>
  <si>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</si>
  <si>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</si>
  <si>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</si>
  <si>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</si>
  <si>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</si>
  <si>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</si>
  <si>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</si>
  <si>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</si>
  <si>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</si>
  <si>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</si>
  <si>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</si>
  <si>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</si>
  <si>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</si>
  <si>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</si>
  <si>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</si>
  <si>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</si>
  <si>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</si>
  <si>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</si>
  <si>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</si>
  <si>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</si>
  <si>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</si>
  <si>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</si>
  <si>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</si>
  <si>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</si>
  <si>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</si>
  <si>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</si>
  <si>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</si>
  <si>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</si>
  <si>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</si>
  <si>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</si>
  <si>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</si>
  <si>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</si>
  <si>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</si>
  <si>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</si>
  <si>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</si>
  <si>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</si>
  <si>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</si>
  <si>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</si>
  <si>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</si>
  <si>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</si>
  <si>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</si>
  <si>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</si>
  <si>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</si>
  <si>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</si>
  <si>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</si>
  <si>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</si>
  <si>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</si>
  <si>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</si>
  <si>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</si>
  <si>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</si>
  <si>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</si>
  <si>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</si>
  <si>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</si>
  <si>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</si>
  <si>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</si>
  <si>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</si>
  <si>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</si>
  <si>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</si>
  <si>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</si>
  <si>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</si>
  <si>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</si>
  <si>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</si>
  <si>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</si>
  <si>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</si>
  <si>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</si>
  <si>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</si>
  <si>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</si>
  <si>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</si>
  <si>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</si>
  <si>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</si>
  <si>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</si>
  <si>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</si>
  <si>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</si>
  <si>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</si>
  <si>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</si>
  <si>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</si>
  <si>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</si>
  <si>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</si>
  <si>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</si>
  <si>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</si>
  <si>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</si>
  <si>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</si>
  <si>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</si>
  <si>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</si>
  <si>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</si>
  <si>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</si>
  <si>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</si>
  <si>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</si>
  <si>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</si>
  <si>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</si>
  <si>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</si>
  <si>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</si>
  <si>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</si>
  <si>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</si>
  <si>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</si>
  <si>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</si>
  <si>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</si>
  <si>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</si>
  <si>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</si>
  <si>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</si>
  <si>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</si>
  <si>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</si>
  <si>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</si>
  <si>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</si>
  <si>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</si>
  <si>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</si>
  <si>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</si>
  <si>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</si>
  <si>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</si>
  <si>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</si>
  <si>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</si>
  <si>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</si>
  <si>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</si>
  <si>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</si>
  <si>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</si>
  <si>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</si>
  <si>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</si>
  <si>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</si>
  <si>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</si>
  <si>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</si>
  <si>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</si>
  <si>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</si>
  <si>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</si>
  <si>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</si>
  <si>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</si>
  <si>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</si>
  <si>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</si>
  <si>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</si>
  <si>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</si>
  <si>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</si>
  <si>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</si>
  <si>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</si>
  <si>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</si>
  <si>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</si>
  <si>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</si>
  <si>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</si>
  <si>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</si>
  <si>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</si>
  <si>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</si>
  <si>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</si>
  <si>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</si>
  <si>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</si>
  <si>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</si>
  <si>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</si>
  <si>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</si>
  <si>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</si>
  <si>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</si>
  <si>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</si>
  <si>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</si>
  <si>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</si>
  <si>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</si>
  <si>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</si>
  <si>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</si>
  <si>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</si>
  <si>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</si>
  <si>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</si>
  <si>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</si>
  <si>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</si>
  <si>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</si>
  <si>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</si>
  <si>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</si>
  <si>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</si>
  <si>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</si>
  <si>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</si>
  <si>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</si>
  <si>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</si>
  <si>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</si>
  <si>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</si>
  <si>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</si>
  <si>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</si>
  <si>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</si>
  <si>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</si>
  <si>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</si>
  <si>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</si>
  <si>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</si>
  <si>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</si>
  <si>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</si>
  <si>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</si>
  <si>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</si>
  <si>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</si>
  <si>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</si>
  <si>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</si>
  <si>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</si>
  <si>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</si>
  <si>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</si>
  <si>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</si>
  <si>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</si>
  <si>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</si>
  <si>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</si>
  <si>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</si>
  <si>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</si>
  <si>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</si>
  <si>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</si>
  <si>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</si>
  <si>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</si>
  <si>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</si>
  <si>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</si>
  <si>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</si>
  <si>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</si>
  <si>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</si>
  <si>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</si>
  <si>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</si>
  <si>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</si>
  <si>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</si>
  <si>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</si>
  <si>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</si>
  <si>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</si>
  <si>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</si>
  <si>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</si>
  <si>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</si>
  <si>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</si>
  <si>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</si>
  <si>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</si>
  <si>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</si>
  <si>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</si>
  <si>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</si>
  <si>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</si>
  <si>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</si>
  <si>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</si>
  <si>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</si>
  <si>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</si>
  <si>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</si>
  <si>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</si>
  <si>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</si>
  <si>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</si>
  <si>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</si>
  <si>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</si>
  <si>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</si>
  <si>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</si>
  <si>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</si>
  <si>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</si>
  <si>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</si>
  <si>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</si>
  <si>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</si>
  <si>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</si>
  <si>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</si>
  <si>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</si>
  <si>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</si>
  <si>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</si>
  <si>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</si>
  <si>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</si>
  <si>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</si>
  <si>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</si>
  <si>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</si>
  <si>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</si>
  <si>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</si>
  <si>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</si>
  <si>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</si>
  <si>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</si>
  <si>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</si>
  <si>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</si>
  <si>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</si>
  <si>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</si>
  <si>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</si>
  <si>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</si>
  <si>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</si>
  <si>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</si>
  <si>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</si>
  <si>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</si>
  <si>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</si>
  <si>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</si>
  <si>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</si>
  <si>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</si>
  <si>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</si>
  <si>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</si>
  <si>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</si>
  <si>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</si>
  <si>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</si>
  <si>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</si>
  <si>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</si>
  <si>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</si>
  <si>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</si>
  <si>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</si>
  <si>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</si>
  <si>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</si>
  <si>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</si>
  <si>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</si>
  <si>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</si>
  <si>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</si>
  <si>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</si>
  <si>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</si>
  <si>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</si>
  <si>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</si>
  <si>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</si>
  <si>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</si>
  <si>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</si>
  <si>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</si>
  <si>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</si>
  <si>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</si>
  <si>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</si>
  <si>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</si>
  <si>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</si>
  <si>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</si>
  <si>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</si>
  <si>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</si>
  <si>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</si>
  <si>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</si>
  <si>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</si>
  <si>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</si>
  <si>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</si>
  <si>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</si>
  <si>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</si>
  <si>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</si>
  <si>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</si>
  <si>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</si>
  <si>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</si>
  <si>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</si>
  <si>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</si>
  <si>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</si>
  <si>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</si>
  <si>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</si>
  <si>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</si>
  <si>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</si>
  <si>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</si>
  <si>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</si>
  <si>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</si>
  <si>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</si>
  <si>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</si>
  <si>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</si>
  <si>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</si>
  <si>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</si>
  <si>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</si>
  <si>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</si>
  <si>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</si>
  <si>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</si>
  <si>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</si>
  <si>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</si>
  <si>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</si>
  <si>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</si>
  <si>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</si>
  <si>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</si>
  <si>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</si>
  <si>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</si>
  <si>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</si>
  <si>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</si>
  <si>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</si>
  <si>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</si>
  <si>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</si>
  <si>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</si>
  <si>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</si>
  <si>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</si>
  <si>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</si>
  <si>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</si>
  <si>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</si>
  <si>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</si>
  <si>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</si>
  <si>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</si>
  <si>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</si>
  <si>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</si>
  <si>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</si>
  <si>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</si>
  <si>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</si>
  <si>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</si>
  <si>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</si>
  <si>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</si>
  <si>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</si>
  <si>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</si>
  <si>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</si>
  <si>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</si>
  <si>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</si>
  <si>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</si>
  <si>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</si>
  <si>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</si>
  <si>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</si>
  <si>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</si>
  <si>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</si>
  <si>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</si>
  <si>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</si>
  <si>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</si>
  <si>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</si>
  <si>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</si>
  <si>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</si>
  <si>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</si>
  <si>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</si>
  <si>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</si>
  <si>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</si>
  <si>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</si>
  <si>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</si>
  <si>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</si>
  <si>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</si>
  <si>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</si>
  <si>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</si>
  <si>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</si>
  <si>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</si>
  <si>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</si>
  <si>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</si>
  <si>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</si>
  <si>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</si>
  <si>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</si>
  <si>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</si>
  <si>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</si>
  <si>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</si>
  <si>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</si>
  <si>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</si>
  <si>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</si>
  <si>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</si>
  <si>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</si>
  <si>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</si>
  <si>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</si>
  <si>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</si>
  <si>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</si>
  <si>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</si>
  <si>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</si>
  <si>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</si>
  <si>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</si>
  <si>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</si>
  <si>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</si>
  <si>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</si>
  <si>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</si>
  <si>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</si>
  <si>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</si>
  <si>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</si>
  <si>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</si>
  <si>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</si>
  <si>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</si>
  <si>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</si>
  <si>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</si>
  <si>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</si>
  <si>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</si>
  <si>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</si>
  <si>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</si>
  <si>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</si>
  <si>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</si>
  <si>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</si>
  <si>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</si>
  <si>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</si>
  <si>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</si>
  <si>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</si>
  <si>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</si>
  <si>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</si>
  <si>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</si>
  <si>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</si>
  <si>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</si>
  <si>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</si>
  <si>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</si>
  <si>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</si>
  <si>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</si>
  <si>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</si>
  <si>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</si>
  <si>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</si>
  <si>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</si>
  <si>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</si>
  <si>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</si>
  <si>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</si>
  <si>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</si>
  <si>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</si>
  <si>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</si>
  <si>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</si>
  <si>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</si>
  <si>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</si>
  <si>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</si>
  <si>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</si>
  <si>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</si>
  <si>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</si>
  <si>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</si>
  <si>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</si>
  <si>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</si>
  <si>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</si>
  <si>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</si>
  <si>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</si>
  <si>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</si>
  <si>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</si>
  <si>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</si>
  <si>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</si>
  <si>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</si>
  <si>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</si>
  <si>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</si>
  <si>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</si>
  <si>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</si>
  <si>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</si>
  <si>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</si>
  <si>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</si>
  <si>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</si>
  <si>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</si>
  <si>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</si>
  <si>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</si>
  <si>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</si>
  <si>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</si>
  <si>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</si>
  <si>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</si>
  <si>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</si>
  <si>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</si>
  <si>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</si>
  <si>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</si>
  <si>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</si>
  <si>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</si>
  <si>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</si>
  <si>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</si>
  <si>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</si>
  <si>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</si>
  <si>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</si>
  <si>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</si>
  <si>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</si>
  <si>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</si>
  <si>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</si>
  <si>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</si>
  <si>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</si>
  <si>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</si>
  <si>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</si>
  <si>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</si>
  <si>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</si>
  <si>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</si>
  <si>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</si>
  <si>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</si>
  <si>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</si>
  <si>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</si>
  <si>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</si>
  <si>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</si>
  <si>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</si>
  <si>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</si>
  <si>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</si>
  <si>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</si>
  <si>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</si>
  <si>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</si>
  <si>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</si>
  <si>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</si>
  <si>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</si>
  <si>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</si>
  <si>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</si>
  <si>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</si>
  <si>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</si>
  <si>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</si>
  <si>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</si>
  <si>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</si>
  <si>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</si>
  <si>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</si>
  <si>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</si>
  <si>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</si>
  <si>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</si>
  <si>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</si>
  <si>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</si>
  <si>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</si>
  <si>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</si>
  <si>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</si>
  <si>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</si>
  <si>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</si>
  <si>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</si>
  <si>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</si>
  <si>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</si>
  <si>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</si>
  <si>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</si>
  <si>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</si>
  <si>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</si>
  <si>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</si>
  <si>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</si>
  <si>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</si>
  <si>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</si>
  <si>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</si>
  <si>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</si>
  <si>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</si>
  <si>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</si>
  <si>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</si>
  <si>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</si>
  <si>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</si>
  <si>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</si>
  <si>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</si>
  <si>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</si>
  <si>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</si>
  <si>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</si>
  <si>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</si>
  <si>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</si>
  <si>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</si>
  <si>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</si>
  <si>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</si>
  <si>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</si>
  <si>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</si>
  <si>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</si>
  <si>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</si>
  <si>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</si>
  <si>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</si>
  <si>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</si>
  <si>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</si>
  <si>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</si>
  <si>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</si>
  <si>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</si>
  <si>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</si>
  <si>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</si>
  <si>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</si>
  <si>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</si>
  <si>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</si>
  <si>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</si>
  <si>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</si>
  <si>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</si>
  <si>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</si>
  <si>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</si>
  <si>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</si>
  <si>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</si>
  <si>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</si>
  <si>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</si>
  <si>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</si>
  <si>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</si>
  <si>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</si>
  <si>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</si>
  <si>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</si>
  <si>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</si>
  <si>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</si>
  <si>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</si>
  <si>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</si>
  <si>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</si>
  <si>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</si>
  <si>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</si>
  <si>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</si>
  <si>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</si>
  <si>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</si>
  <si>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</si>
  <si>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</si>
  <si>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</si>
  <si>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</si>
  <si>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</si>
  <si>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</si>
  <si>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</si>
  <si>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</si>
  <si>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</si>
  <si>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</si>
  <si>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</si>
  <si>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</si>
  <si>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</si>
  <si>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</si>
  <si>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</si>
  <si>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</si>
  <si>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</si>
  <si>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</si>
  <si>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</si>
  <si>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</si>
  <si>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</si>
  <si>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</si>
  <si>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</si>
  <si>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</si>
  <si>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</si>
  <si>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</si>
  <si>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</si>
  <si>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</si>
  <si>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</si>
  <si>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</si>
  <si>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</si>
  <si>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</si>
  <si>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</si>
  <si>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</si>
  <si>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</si>
  <si>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</si>
  <si>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</si>
  <si>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</si>
  <si>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</si>
  <si>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</si>
  <si>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</si>
  <si>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</si>
  <si>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</si>
  <si>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</si>
  <si>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</si>
  <si>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</si>
  <si>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</si>
  <si>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</si>
  <si>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</si>
  <si>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</si>
  <si>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</si>
  <si>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</si>
  <si>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</si>
  <si>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</si>
  <si>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</si>
  <si>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</si>
  <si>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</si>
  <si>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</si>
  <si>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</si>
  <si>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</si>
  <si>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</si>
  <si>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</si>
  <si>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</si>
  <si>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</si>
  <si>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</si>
  <si>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</si>
  <si>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</si>
  <si>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</si>
  <si>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</si>
  <si>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</si>
  <si>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</si>
  <si>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</si>
  <si>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</si>
  <si>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</si>
  <si>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</si>
  <si>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</si>
  <si>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</si>
  <si>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</si>
  <si>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</si>
  <si>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</si>
  <si>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</si>
  <si>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</si>
  <si>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</si>
  <si>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</si>
  <si>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</si>
  <si>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</si>
  <si>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</si>
  <si>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</si>
  <si>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</si>
  <si>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</si>
  <si>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</si>
  <si>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</si>
  <si>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</si>
  <si>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</si>
  <si>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</si>
  <si>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</si>
  <si>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</si>
  <si>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</si>
  <si>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</si>
  <si>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</si>
  <si>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</si>
  <si>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</si>
  <si>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</si>
  <si>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</si>
  <si>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</si>
  <si>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</si>
  <si>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</si>
  <si>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</si>
  <si>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</si>
  <si>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</si>
  <si>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</si>
  <si>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</si>
  <si>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</si>
  <si>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</si>
  <si>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</si>
  <si>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</si>
  <si>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</si>
  <si>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</si>
  <si>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</si>
  <si>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</si>
  <si>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</si>
  <si>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</si>
  <si>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</si>
  <si>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</si>
  <si>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</si>
  <si>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</si>
  <si>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</si>
  <si>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</si>
  <si>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</si>
  <si>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</si>
  <si>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</si>
  <si>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</si>
  <si>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</si>
  <si>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</si>
  <si>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</si>
  <si>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</si>
  <si>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</si>
  <si>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</si>
  <si>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</si>
  <si>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</si>
  <si>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</si>
  <si>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</si>
  <si>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</si>
  <si>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</si>
  <si>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</si>
  <si>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</si>
  <si>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</si>
  <si>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</si>
  <si>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</si>
  <si>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</si>
  <si>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</si>
  <si>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</si>
  <si>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</si>
  <si>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</si>
  <si>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</si>
  <si>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</si>
  <si>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</si>
  <si>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</si>
  <si>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</si>
  <si>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</si>
  <si>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</si>
  <si>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</si>
  <si>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</si>
  <si>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</si>
  <si>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</si>
  <si>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</si>
  <si>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</si>
  <si>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</si>
  <si>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</si>
  <si>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</si>
  <si>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</si>
  <si>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</si>
  <si>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</si>
  <si>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</si>
  <si>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</si>
  <si>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</si>
  <si>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</si>
  <si>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</si>
  <si>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</si>
  <si>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</si>
  <si>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</si>
  <si>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</si>
  <si>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</si>
  <si>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</si>
  <si>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</si>
  <si>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</si>
  <si>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</si>
  <si>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</si>
  <si>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</si>
  <si>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</si>
  <si>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</si>
  <si>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</si>
  <si>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</si>
  <si>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</si>
  <si>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</si>
  <si>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</si>
  <si>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</si>
  <si>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</si>
  <si>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</si>
  <si>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</si>
  <si>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</si>
  <si>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</si>
  <si>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</si>
  <si>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</si>
  <si>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</si>
  <si>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</si>
  <si>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</si>
  <si>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</si>
  <si>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</si>
  <si>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</si>
  <si>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</si>
  <si>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</si>
  <si>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</si>
  <si>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</si>
  <si>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</si>
  <si>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</si>
  <si>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</si>
  <si>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</si>
  <si>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</si>
  <si>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</si>
  <si>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</si>
  <si>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</si>
  <si>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</si>
  <si>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</si>
  <si>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</si>
  <si>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</si>
  <si>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</si>
  <si>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</si>
  <si>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</si>
  <si>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</si>
  <si>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</si>
  <si>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</si>
  <si>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</si>
  <si>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</si>
  <si>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</si>
  <si>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</si>
  <si>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</si>
  <si>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</si>
  <si>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</si>
  <si>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</si>
  <si>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</si>
  <si>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</si>
  <si>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</si>
  <si>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</si>
  <si>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</si>
  <si>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</si>
  <si>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</si>
  <si>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</si>
  <si>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</si>
  <si>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</si>
  <si>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</si>
  <si>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</si>
  <si>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</si>
  <si>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</si>
  <si>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</si>
  <si>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</si>
  <si>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</si>
  <si>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</si>
  <si>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</si>
  <si>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</si>
  <si>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</si>
  <si>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</si>
  <si>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</si>
  <si>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</si>
  <si>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</si>
  <si>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</si>
  <si>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</si>
  <si>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</si>
  <si>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</si>
  <si>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</si>
  <si>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</si>
  <si>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</si>
  <si>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</si>
  <si>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</si>
  <si>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</si>
  <si>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</si>
  <si>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</si>
  <si>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</si>
  <si>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</si>
  <si>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</si>
  <si>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</si>
  <si>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</si>
  <si>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</si>
  <si>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</si>
  <si>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</si>
  <si>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</si>
  <si>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</si>
  <si>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</si>
  <si>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</si>
  <si>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</si>
  <si>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</si>
  <si>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</si>
  <si>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</si>
  <si>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</si>
  <si>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</si>
  <si>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</si>
  <si>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</si>
  <si>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</si>
  <si>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</si>
  <si>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</si>
  <si>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</si>
  <si>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</si>
  <si>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</si>
  <si>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</si>
  <si>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</si>
  <si>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</si>
  <si>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</si>
  <si>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</si>
  <si>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</si>
  <si>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</si>
  <si>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</si>
  <si>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</si>
  <si>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</si>
  <si>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</si>
  <si>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</si>
  <si>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</si>
  <si>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</si>
  <si>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</si>
  <si>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</si>
  <si>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</si>
  <si>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</si>
  <si>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</si>
  <si>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</si>
  <si>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</si>
  <si>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</si>
  <si>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</si>
  <si>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</si>
  <si>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</si>
  <si>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</si>
  <si>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</si>
  <si>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</si>
  <si>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</si>
  <si>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</si>
  <si>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</si>
  <si>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</si>
  <si>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</si>
  <si>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</si>
  <si>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</si>
  <si>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</si>
  <si>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</si>
  <si>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</si>
  <si>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</si>
  <si>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</si>
  <si>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</si>
  <si>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</si>
  <si>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</si>
  <si>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</si>
  <si>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</si>
  <si>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</si>
  <si>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</si>
  <si>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</si>
  <si>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</si>
  <si>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</si>
  <si>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</si>
  <si>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</si>
  <si>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</si>
  <si>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</si>
  <si>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</si>
  <si>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</si>
  <si>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</si>
  <si>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</si>
  <si>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</si>
  <si>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</si>
  <si>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</si>
  <si>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</si>
  <si>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</si>
  <si>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</si>
  <si>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</si>
  <si>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</si>
  <si>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</si>
  <si>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</si>
  <si>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</si>
  <si>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</si>
  <si>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</si>
  <si>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</si>
  <si>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</si>
  <si>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</si>
  <si>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</si>
  <si>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</si>
  <si>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</si>
  <si>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</si>
  <si>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</si>
  <si>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</si>
  <si>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</si>
  <si>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</si>
  <si>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</si>
  <si>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</si>
  <si>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</si>
  <si>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</si>
  <si>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</si>
  <si>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</si>
  <si>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</si>
  <si>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</si>
  <si>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</si>
  <si>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</si>
  <si>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</si>
  <si>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</si>
  <si>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</si>
  <si>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</si>
  <si>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</si>
  <si>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</si>
  <si>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</si>
  <si>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</si>
  <si>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</si>
  <si>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</si>
  <si>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</si>
  <si>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</si>
  <si>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</si>
  <si>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</si>
  <si>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</si>
  <si>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</si>
  <si>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</si>
  <si>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</si>
  <si>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</si>
  <si>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</si>
  <si>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</si>
  <si>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</si>
  <si>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</si>
  <si>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</si>
  <si>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</si>
  <si>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</si>
  <si>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</si>
  <si>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</si>
  <si>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</si>
  <si>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</si>
  <si>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</si>
  <si>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</si>
  <si>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</si>
  <si>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</si>
  <si>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</si>
  <si>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</si>
  <si>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</si>
  <si>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</si>
  <si>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</si>
  <si>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</si>
  <si>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</si>
  <si>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</si>
  <si>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</si>
  <si>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</si>
  <si>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</si>
  <si>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</si>
  <si>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</si>
  <si>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</si>
  <si>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</si>
  <si>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</si>
  <si>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</si>
  <si>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</si>
  <si>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</si>
  <si>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</si>
  <si>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</si>
  <si>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</si>
  <si>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</si>
  <si>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</si>
  <si>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</si>
  <si>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</si>
  <si>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</si>
  <si>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</si>
  <si>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</si>
  <si>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</si>
  <si>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</si>
  <si>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</si>
  <si>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</si>
  <si>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</si>
  <si>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</si>
  <si>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</si>
  <si>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</si>
  <si>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</si>
  <si>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</si>
  <si>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</si>
  <si>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</si>
  <si>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</si>
  <si>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</si>
  <si>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</si>
  <si>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</si>
  <si>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</si>
  <si>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</si>
  <si>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</si>
  <si>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</si>
  <si>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</si>
  <si>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</si>
  <si>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</si>
  <si>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</si>
  <si>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</si>
  <si>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</si>
  <si>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</si>
  <si>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</si>
  <si>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</si>
  <si>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</si>
  <si>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</si>
  <si>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</si>
  <si>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</si>
  <si>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</si>
  <si>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</si>
  <si>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</si>
  <si>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</si>
  <si>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</si>
  <si>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</si>
  <si>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</si>
  <si>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</si>
  <si>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</si>
  <si>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</si>
  <si>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</si>
  <si>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</si>
  <si>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</si>
  <si>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</si>
  <si>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</si>
  <si>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</si>
  <si>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</si>
  <si>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</si>
  <si>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</si>
  <si>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</si>
  <si>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</si>
  <si>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</si>
  <si>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</si>
  <si>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</si>
  <si>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</si>
  <si>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</si>
  <si>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</si>
  <si>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</si>
  <si>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</si>
  <si>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</si>
  <si>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</si>
  <si>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</si>
  <si>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</si>
  <si>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</si>
  <si>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</si>
  <si>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</si>
  <si>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</si>
  <si>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</si>
  <si>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</si>
  <si>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</si>
  <si>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</si>
  <si>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</si>
  <si>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</si>
  <si>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</si>
  <si>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</si>
  <si>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</si>
  <si>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</si>
  <si>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</si>
  <si>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</si>
  <si>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</si>
  <si>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</si>
  <si>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</si>
  <si>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</si>
  <si>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</si>
  <si>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</si>
  <si>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</si>
  <si>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</si>
  <si>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</si>
  <si>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</si>
  <si>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</si>
  <si>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</si>
  <si>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</si>
  <si>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</si>
  <si>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</si>
  <si>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</si>
  <si>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</si>
  <si>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</si>
  <si>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</si>
  <si>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</si>
  <si>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</si>
  <si>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</si>
  <si>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</si>
  <si>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</si>
  <si>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</si>
  <si>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</si>
  <si>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</si>
  <si>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</si>
  <si>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</si>
  <si>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</si>
  <si>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</si>
  <si>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</si>
  <si>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</si>
  <si>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</si>
  <si>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</si>
  <si>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</si>
  <si>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</si>
  <si>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</si>
  <si>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</si>
  <si>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</si>
  <si>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</si>
  <si>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</si>
  <si>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</si>
  <si>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</si>
  <si>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</si>
  <si>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</si>
  <si>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</si>
  <si>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</si>
  <si>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</si>
  <si>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</si>
  <si>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</si>
  <si>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</si>
  <si>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</si>
  <si>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</si>
  <si>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</si>
  <si>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</si>
  <si>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</si>
  <si>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</si>
  <si>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</si>
  <si>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</si>
  <si>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</si>
  <si>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</si>
  <si>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</si>
  <si>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</si>
  <si>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</si>
  <si>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</si>
  <si>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</si>
  <si>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</si>
  <si>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</si>
  <si>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</si>
  <si>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</si>
  <si>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</si>
  <si>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</si>
  <si>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</si>
  <si>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</si>
  <si>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</si>
  <si>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</si>
  <si>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</si>
  <si>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</si>
  <si>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</si>
  <si>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</si>
  <si>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</si>
  <si>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</si>
  <si>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</si>
  <si>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</si>
  <si>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</si>
  <si>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</si>
  <si>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</si>
  <si>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</si>
  <si>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</si>
  <si>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</si>
  <si>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</si>
  <si>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</si>
  <si>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</si>
  <si>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</si>
  <si>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</si>
  <si>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</si>
  <si>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</si>
  <si>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</si>
  <si>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</si>
  <si>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</si>
  <si>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</si>
  <si>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</si>
  <si>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</si>
  <si>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</si>
  <si>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</si>
  <si>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</si>
  <si>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</si>
  <si>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</si>
  <si>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</si>
  <si>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</si>
  <si>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</si>
  <si>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</si>
  <si>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</si>
  <si>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</si>
  <si>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</si>
  <si>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</si>
  <si>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</si>
  <si>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</si>
  <si>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</si>
  <si>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</si>
  <si>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</si>
  <si>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</si>
  <si>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</si>
  <si>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</si>
  <si>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</si>
  <si>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</si>
  <si>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</si>
  <si>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</si>
  <si>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</si>
  <si>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</si>
  <si>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</si>
  <si>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</si>
  <si>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</si>
  <si>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</si>
  <si>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</si>
  <si>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</si>
  <si>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</si>
  <si>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</si>
  <si>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</si>
  <si>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</si>
  <si>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</si>
  <si>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</si>
  <si>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</si>
  <si>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</si>
  <si>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</si>
  <si>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</si>
  <si>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</si>
  <si>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</si>
  <si>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</si>
  <si>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</si>
  <si>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</si>
  <si>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</si>
  <si>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</si>
  <si>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</si>
  <si>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</si>
  <si>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</si>
  <si>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</si>
  <si>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</si>
  <si>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</si>
  <si>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</si>
  <si>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</si>
  <si>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</si>
  <si>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</si>
  <si>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</si>
  <si>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</si>
  <si>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</si>
  <si>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</si>
  <si>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</si>
  <si>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</si>
  <si>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</si>
  <si>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</si>
  <si>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</si>
  <si>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</si>
  <si>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</si>
  <si>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</si>
  <si>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</si>
  <si>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</si>
  <si>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</si>
  <si>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</si>
  <si>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</si>
  <si>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</si>
  <si>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</si>
  <si>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</si>
  <si>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</si>
  <si>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</si>
  <si>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</si>
  <si>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</si>
  <si>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</si>
  <si>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</si>
  <si>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</si>
  <si>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</si>
  <si>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</si>
  <si>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</si>
  <si>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</si>
  <si>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</si>
  <si>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</si>
  <si>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</si>
  <si>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</si>
  <si>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</si>
  <si>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</si>
  <si>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</si>
  <si>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</si>
  <si>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</si>
  <si>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</si>
  <si>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</si>
  <si>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</si>
  <si>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</si>
  <si>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</si>
  <si>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</si>
  <si>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</si>
  <si>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</si>
  <si>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</si>
  <si>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</si>
  <si>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</si>
  <si>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</si>
  <si>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</si>
  <si>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</si>
  <si>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</si>
  <si>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</si>
  <si>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</si>
  <si>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</si>
  <si>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</si>
  <si>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</si>
  <si>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</si>
  <si>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</si>
  <si>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</si>
  <si>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</si>
  <si>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</si>
  <si>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</si>
  <si>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</si>
  <si>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</si>
  <si>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</si>
  <si>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</si>
  <si>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</si>
  <si>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</si>
  <si>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</si>
  <si>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</si>
  <si>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</si>
  <si>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</si>
  <si>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</si>
  <si>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</si>
  <si>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</si>
  <si>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</si>
  <si>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</si>
  <si>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</si>
  <si>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</si>
  <si>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</si>
  <si>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</si>
  <si>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</si>
  <si>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</si>
  <si>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</si>
  <si>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</si>
  <si>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</si>
  <si>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</si>
  <si>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</si>
  <si>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</si>
  <si>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</si>
  <si>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</si>
  <si>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</si>
  <si>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</si>
  <si>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</si>
  <si>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</si>
  <si>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</si>
  <si>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</si>
  <si>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</si>
  <si>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</si>
  <si>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</si>
  <si>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</si>
  <si>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</si>
  <si>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</si>
  <si>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</si>
  <si>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</si>
  <si>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</si>
  <si>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</si>
  <si>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</si>
  <si>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</si>
  <si>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</si>
  <si>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</si>
  <si>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</si>
  <si>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</si>
  <si>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</si>
  <si>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</si>
  <si>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</si>
  <si>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</si>
  <si>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</si>
  <si>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</si>
  <si>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</si>
  <si>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</si>
  <si>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</si>
  <si>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</si>
  <si>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</si>
  <si>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</si>
  <si>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</si>
  <si>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</si>
  <si>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</si>
  <si>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</si>
  <si>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</si>
  <si>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</si>
  <si>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</si>
  <si>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</si>
  <si>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</si>
  <si>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</si>
  <si>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</si>
  <si>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</si>
  <si>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</si>
  <si>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</si>
  <si>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</si>
  <si>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</si>
  <si>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</si>
  <si>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</si>
  <si>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</si>
  <si>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</si>
  <si>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</si>
  <si>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</si>
  <si>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</si>
  <si>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</si>
  <si>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</si>
  <si>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</si>
  <si>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</si>
  <si>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</si>
  <si>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</si>
  <si>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</si>
  <si>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</si>
  <si>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</si>
  <si>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</si>
  <si>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</si>
  <si>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</si>
  <si>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</si>
  <si>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</si>
  <si>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</si>
  <si>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</si>
  <si>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</si>
  <si>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</si>
  <si>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</si>
  <si>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</si>
  <si>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</si>
  <si>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</si>
  <si>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</si>
  <si>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</si>
  <si>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</si>
  <si>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</si>
  <si>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</si>
  <si>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</si>
  <si>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</si>
  <si>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</si>
  <si>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</si>
  <si>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</si>
  <si>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</si>
  <si>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</si>
  <si>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</si>
  <si>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</si>
  <si>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</si>
  <si>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</si>
  <si>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</si>
  <si>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</si>
  <si>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</si>
  <si>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</si>
  <si>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</si>
  <si>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</si>
  <si>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</si>
  <si>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</si>
  <si>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</si>
  <si>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</si>
  <si>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</si>
  <si>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</si>
  <si>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</si>
  <si>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</si>
  <si>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</si>
  <si>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</si>
  <si>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</si>
  <si>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</si>
  <si>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</si>
  <si>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</si>
  <si>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</si>
  <si>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</si>
  <si>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</si>
  <si>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</si>
  <si>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</si>
  <si>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</si>
  <si>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</si>
  <si>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</si>
  <si>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</si>
  <si>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</si>
  <si>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</si>
  <si>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</si>
  <si>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</si>
  <si>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</si>
  <si>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</si>
  <si>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</si>
  <si>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</si>
  <si>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</si>
  <si>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</si>
  <si>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</si>
  <si>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</si>
  <si>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</si>
  <si>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</si>
  <si>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</si>
  <si>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</si>
  <si>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</si>
  <si>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</si>
  <si>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</si>
  <si>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</si>
  <si>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</si>
  <si>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</si>
  <si>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</si>
  <si>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</si>
  <si>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</si>
  <si>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</si>
  <si>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</si>
  <si>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</si>
  <si>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</si>
  <si>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</si>
  <si>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</si>
  <si>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</si>
  <si>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</si>
  <si>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</si>
  <si>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</si>
  <si>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</si>
  <si>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</si>
  <si>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</si>
  <si>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</si>
  <si>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</si>
  <si>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</si>
  <si>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</si>
  <si>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</si>
  <si>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</si>
  <si>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</si>
  <si>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</si>
  <si>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</si>
  <si>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</si>
  <si>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</si>
  <si>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</si>
  <si>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</si>
  <si>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</si>
  <si>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</si>
  <si>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</si>
  <si>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</si>
  <si>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</si>
  <si>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</si>
  <si>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</si>
  <si>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</si>
  <si>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</si>
  <si>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</si>
  <si>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</si>
  <si>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</si>
  <si>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</si>
  <si>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</si>
  <si>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</si>
  <si>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</si>
  <si>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</si>
  <si>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</si>
  <si>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</si>
  <si>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</si>
  <si>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</si>
  <si>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</si>
  <si>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</si>
  <si>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</si>
  <si>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</si>
  <si>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</si>
  <si>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</si>
  <si>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</si>
  <si>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</si>
  <si>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</si>
  <si>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</si>
  <si>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</si>
  <si>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</si>
  <si>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</si>
  <si>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</si>
  <si>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</si>
  <si>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</si>
  <si>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</si>
  <si>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</si>
  <si>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</si>
  <si>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</si>
  <si>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</si>
  <si>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</si>
  <si>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</si>
  <si>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</si>
  <si>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</si>
  <si>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</si>
  <si>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</si>
  <si>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</si>
  <si>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</si>
  <si>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</si>
  <si>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</si>
  <si>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</si>
  <si>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</si>
  <si>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</si>
  <si>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</si>
  <si>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</si>
  <si>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</si>
  <si>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</si>
  <si>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</si>
  <si>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</si>
  <si>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</si>
  <si>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</si>
  <si>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</si>
  <si>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</si>
  <si>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</si>
  <si>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</si>
  <si>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</si>
  <si>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</si>
  <si>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</si>
  <si>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</si>
  <si>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</si>
  <si>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</si>
  <si>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</si>
  <si>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</si>
  <si>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</si>
  <si>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</si>
  <si>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</si>
  <si>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</si>
  <si>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</si>
  <si>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</si>
  <si>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</si>
  <si>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</si>
  <si>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</si>
  <si>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</si>
  <si>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</si>
  <si>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</si>
  <si>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</si>
  <si>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</si>
  <si>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</si>
  <si>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</si>
  <si>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</si>
  <si>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</si>
  <si>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</si>
  <si>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</si>
  <si>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</si>
  <si>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</si>
  <si>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</si>
  <si>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</si>
  <si>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</si>
  <si>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</si>
  <si>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</si>
  <si>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</si>
  <si>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</si>
  <si>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</si>
  <si>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</si>
  <si>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</si>
  <si>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</si>
  <si>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</si>
  <si>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</si>
  <si>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</si>
  <si>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</si>
  <si>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</si>
  <si>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</si>
  <si>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</si>
  <si>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</si>
  <si>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</si>
  <si>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</si>
  <si>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</si>
  <si>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</si>
  <si>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</si>
  <si>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</si>
  <si>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</si>
  <si>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</si>
  <si>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</si>
  <si>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</si>
  <si>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</si>
  <si>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</si>
  <si>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</si>
  <si>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</si>
  <si>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</si>
  <si>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</si>
  <si>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</si>
  <si>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</si>
  <si>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</si>
  <si>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</si>
  <si>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</si>
  <si>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</si>
  <si>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</si>
  <si>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</si>
  <si>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</si>
  <si>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</si>
  <si>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</si>
  <si>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</si>
  <si>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</si>
  <si>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</si>
  <si>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</si>
  <si>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</si>
  <si>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</si>
  <si>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</si>
  <si>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</si>
  <si>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</si>
  <si>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</si>
  <si>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</si>
  <si>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</si>
  <si>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</si>
  <si>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</si>
  <si>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</si>
  <si>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</si>
  <si>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</si>
  <si>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</si>
  <si>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</si>
  <si>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</si>
  <si>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</si>
  <si>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</si>
  <si>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</si>
  <si>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</si>
  <si>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</si>
  <si>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</si>
  <si>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</si>
  <si>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</si>
  <si>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</si>
  <si>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</si>
  <si>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</si>
  <si>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</si>
  <si>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</si>
  <si>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</si>
  <si>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</si>
  <si>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</si>
  <si>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</si>
  <si>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</si>
  <si>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</si>
  <si>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</si>
  <si>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</si>
  <si>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</si>
  <si>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</si>
  <si>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</si>
  <si>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</si>
  <si>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</si>
  <si>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</si>
  <si>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</si>
  <si>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</si>
  <si>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</si>
  <si>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</si>
  <si>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</si>
  <si>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</si>
  <si>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</si>
  <si>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</si>
  <si>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</si>
  <si>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</si>
  <si>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</si>
  <si>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</si>
  <si>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</si>
  <si>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</si>
  <si>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</si>
  <si>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</si>
  <si>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</si>
  <si>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</si>
  <si>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</si>
  <si>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</si>
  <si>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</si>
  <si>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</si>
  <si>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</si>
  <si>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</si>
  <si>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</si>
  <si>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</si>
  <si>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</si>
  <si>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</si>
  <si>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</si>
  <si>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</si>
  <si>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</si>
  <si>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</si>
  <si>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</si>
  <si>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</si>
  <si>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</si>
  <si>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</si>
  <si>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</si>
  <si>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</si>
  <si>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</si>
  <si>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</si>
  <si>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</si>
  <si>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</si>
  <si>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</si>
  <si>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</si>
  <si>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</si>
  <si>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</si>
  <si>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</si>
  <si>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</si>
  <si>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</si>
  <si>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</si>
  <si>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</si>
  <si>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</si>
  <si>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</si>
  <si>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</si>
  <si>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</si>
  <si>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</si>
  <si>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</si>
  <si>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</si>
  <si>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</si>
  <si>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</si>
  <si>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</si>
  <si>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</si>
  <si>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</si>
  <si>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</si>
  <si>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</si>
  <si>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</si>
  <si>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</si>
  <si>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</si>
  <si>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</si>
  <si>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</si>
  <si>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</si>
  <si>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</si>
  <si>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</si>
  <si>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</si>
  <si>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</si>
  <si>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</si>
  <si>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</si>
  <si>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</si>
  <si>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</si>
  <si>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</si>
  <si>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</si>
  <si>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</si>
  <si>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</si>
  <si>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</si>
  <si>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</si>
  <si>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</si>
  <si>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</si>
  <si>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</si>
  <si>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</si>
  <si>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</si>
  <si>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</si>
  <si>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</si>
  <si>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</si>
  <si>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</si>
  <si>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</si>
  <si>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</si>
  <si>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</si>
  <si>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</si>
  <si>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</si>
  <si>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</si>
  <si>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</si>
  <si>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</si>
  <si>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</si>
  <si>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</si>
  <si>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</si>
  <si>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</si>
  <si>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</si>
  <si>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</si>
  <si>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</si>
  <si>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</si>
  <si>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</si>
  <si>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</si>
  <si>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</si>
  <si>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</si>
  <si>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</si>
  <si>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</si>
  <si>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</si>
  <si>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</si>
  <si>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</si>
  <si>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</si>
  <si>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</si>
  <si>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</si>
  <si>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</si>
  <si>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</si>
  <si>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</si>
  <si>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</si>
  <si>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</si>
  <si>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</si>
  <si>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</si>
  <si>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</si>
  <si>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</si>
  <si>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</si>
  <si>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</si>
  <si>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</si>
  <si>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</si>
  <si>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</si>
  <si>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</si>
  <si>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</si>
  <si>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</si>
  <si>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</si>
  <si>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</si>
  <si>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</si>
  <si>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</si>
  <si>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</si>
  <si>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</si>
  <si>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</si>
  <si>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</si>
  <si>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</si>
  <si>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</si>
  <si>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</si>
  <si>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</si>
  <si>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</si>
  <si>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</si>
  <si>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</si>
  <si>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</si>
  <si>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</si>
  <si>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</si>
  <si>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</si>
  <si>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</si>
  <si>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</si>
  <si>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</si>
  <si>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</si>
  <si>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</si>
  <si>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</si>
  <si>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</si>
  <si>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</si>
  <si>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</si>
  <si>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</si>
  <si>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</si>
  <si>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</si>
  <si>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</si>
  <si>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</si>
  <si>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</si>
  <si>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</si>
  <si>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</si>
  <si>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</si>
  <si>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</si>
  <si>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</si>
  <si>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</si>
  <si>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</si>
  <si>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</si>
  <si>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</si>
  <si>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</si>
  <si>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</si>
  <si>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</si>
  <si>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</si>
  <si>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</si>
  <si>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</si>
  <si>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</si>
  <si>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</si>
  <si>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</si>
  <si>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</si>
  <si>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</si>
  <si>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</si>
  <si>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</si>
  <si>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</si>
  <si>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</si>
  <si>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</si>
  <si>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</si>
  <si>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</si>
  <si>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</si>
  <si>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</si>
  <si>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</si>
  <si>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</si>
  <si>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</si>
  <si>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</si>
  <si>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</si>
  <si>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</si>
  <si>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</si>
  <si>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</si>
  <si>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</si>
  <si>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</si>
  <si>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</si>
  <si>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</si>
  <si>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</si>
  <si>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</si>
  <si>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</si>
  <si>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</si>
  <si>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</si>
  <si>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</si>
  <si>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</si>
  <si>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</si>
  <si>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</si>
  <si>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</si>
  <si>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</si>
  <si>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</si>
  <si>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</si>
  <si>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</si>
  <si>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</si>
  <si>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</si>
  <si>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</si>
  <si>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</si>
  <si>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</si>
  <si>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</si>
  <si>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</si>
  <si>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</si>
  <si>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</si>
  <si>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</si>
  <si>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</si>
  <si>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</si>
  <si>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</si>
  <si>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</si>
  <si>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</si>
  <si>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</si>
  <si>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</si>
  <si>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</si>
  <si>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</si>
  <si>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</si>
  <si>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</si>
  <si>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</si>
  <si>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</si>
  <si>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</si>
  <si>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</si>
  <si>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</si>
  <si>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</si>
  <si>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</si>
  <si>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</si>
  <si>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</si>
  <si>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</si>
  <si>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</si>
  <si>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</si>
  <si>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</si>
  <si>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</si>
  <si>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</si>
  <si>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</si>
  <si>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</si>
  <si>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</si>
  <si>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</si>
  <si>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</si>
  <si>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</si>
  <si>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</si>
  <si>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</si>
  <si>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</si>
  <si>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</si>
  <si>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</si>
  <si>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</si>
  <si>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</si>
  <si>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</si>
  <si>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</si>
  <si>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</si>
  <si>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</si>
  <si>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</si>
  <si>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</si>
  <si>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</si>
  <si>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</si>
  <si>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</si>
  <si>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</si>
  <si>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</si>
  <si>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</si>
  <si>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</si>
  <si>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</si>
  <si>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</si>
  <si>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</si>
  <si>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</si>
  <si>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</si>
  <si>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</si>
  <si>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</si>
  <si>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</si>
  <si>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</si>
  <si>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</si>
  <si>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</si>
  <si>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</si>
  <si>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</si>
  <si>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</si>
  <si>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</si>
  <si>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</si>
  <si>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</si>
  <si>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</si>
  <si>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</si>
  <si>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</si>
  <si>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</si>
  <si>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</si>
  <si>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</si>
  <si>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</si>
  <si>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</si>
  <si>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</si>
  <si>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</si>
  <si>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</si>
  <si>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</si>
  <si>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</si>
  <si>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</si>
  <si>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</si>
  <si>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</si>
  <si>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</si>
  <si>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</si>
  <si>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</si>
  <si>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</si>
  <si>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</si>
  <si>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</si>
  <si>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</si>
  <si>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</si>
  <si>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</si>
  <si>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</si>
  <si>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</si>
  <si>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</si>
  <si>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</si>
  <si>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</si>
  <si>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</si>
  <si>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</si>
  <si>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</si>
  <si>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</si>
  <si>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</si>
  <si>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</si>
  <si>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</si>
  <si>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</si>
  <si>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</si>
  <si>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</si>
  <si>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</si>
  <si>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</si>
  <si>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</si>
  <si>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</si>
  <si>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</si>
  <si>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</si>
  <si>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</si>
  <si>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</si>
  <si>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</si>
  <si>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</si>
  <si>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</si>
  <si>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</si>
  <si>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</si>
  <si>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</si>
  <si>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</si>
  <si>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</si>
  <si>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</si>
  <si>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</si>
  <si>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</si>
  <si>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</si>
  <si>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</si>
  <si>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</si>
  <si>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</si>
  <si>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</si>
  <si>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</si>
  <si>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</si>
  <si>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</si>
  <si>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</si>
  <si>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</si>
  <si>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</si>
  <si>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</si>
  <si>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</si>
  <si>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</si>
  <si>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</si>
  <si>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</si>
  <si>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</si>
  <si>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</si>
  <si>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</si>
  <si>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</si>
  <si>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</si>
  <si>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</si>
  <si>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</si>
  <si>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</si>
  <si>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</si>
  <si>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</si>
  <si>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</si>
  <si>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</si>
  <si>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</si>
  <si>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</si>
  <si>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</si>
  <si>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</si>
  <si>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</si>
  <si>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</si>
  <si>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</si>
  <si>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</si>
  <si>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</si>
  <si>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</si>
  <si>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</si>
  <si>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</si>
  <si>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</si>
  <si>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</si>
  <si>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</si>
  <si>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</si>
  <si>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</si>
  <si>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</si>
  <si>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</si>
  <si>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</si>
  <si>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</si>
  <si>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</si>
  <si>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</si>
  <si>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</si>
  <si>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</si>
  <si>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</si>
  <si>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</si>
  <si>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</si>
  <si>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</si>
  <si>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</si>
  <si>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</si>
  <si>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</si>
  <si>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</si>
  <si>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</si>
  <si>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</si>
  <si>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</si>
  <si>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</si>
  <si>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</si>
  <si>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</si>
  <si>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</si>
  <si>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</si>
  <si>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</si>
  <si>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</si>
  <si>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</si>
  <si>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</si>
  <si>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</si>
  <si>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</si>
  <si>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</si>
  <si>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</si>
  <si>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</si>
  <si>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</si>
  <si>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</si>
  <si>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</si>
  <si>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</si>
  <si>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</si>
  <si>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</si>
  <si>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</si>
  <si>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</si>
  <si>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</si>
  <si>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</si>
  <si>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</si>
  <si>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</si>
  <si>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</si>
  <si>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</si>
  <si>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</si>
  <si>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</si>
  <si>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</si>
  <si>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</si>
  <si>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</si>
  <si>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</si>
  <si>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</si>
  <si>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</si>
  <si>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</si>
  <si>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</si>
  <si>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</si>
  <si>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</si>
  <si>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</si>
  <si>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</si>
  <si>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</si>
  <si>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</si>
  <si>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</si>
  <si>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</si>
  <si>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</si>
  <si>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</si>
  <si>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</si>
  <si>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</si>
  <si>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</si>
  <si>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</si>
  <si>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</si>
  <si>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</si>
  <si>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</si>
  <si>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</si>
  <si>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</si>
  <si>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</si>
  <si>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</si>
  <si>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</si>
  <si>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</si>
  <si>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</si>
  <si>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</si>
  <si>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</si>
  <si>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</si>
  <si>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</si>
  <si>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</si>
  <si>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</si>
  <si>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</si>
  <si>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</si>
  <si>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</si>
  <si>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</si>
  <si>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</si>
  <si>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</si>
  <si>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</si>
  <si>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</si>
  <si>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</si>
  <si>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</si>
  <si>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</si>
  <si>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</si>
  <si>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</si>
  <si>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</si>
  <si>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</si>
  <si>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</si>
  <si>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</si>
  <si>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</si>
  <si>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</si>
  <si>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</si>
  <si>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</si>
  <si>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</si>
  <si>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</si>
  <si>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</si>
  <si>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</si>
  <si>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</si>
  <si>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</si>
  <si>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</si>
  <si>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</si>
  <si>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</si>
  <si>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</si>
  <si>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</si>
  <si>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</si>
  <si>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</si>
  <si>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</si>
  <si>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</si>
  <si>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</si>
  <si>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</si>
  <si>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</si>
  <si>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</si>
  <si>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</si>
  <si>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</si>
  <si>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</si>
  <si>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</si>
  <si>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</si>
  <si>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</si>
  <si>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</si>
  <si>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</si>
  <si>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</si>
  <si>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</si>
  <si>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</si>
  <si>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</si>
  <si>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</si>
  <si>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</si>
  <si>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</si>
  <si>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</si>
  <si>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</si>
  <si>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</si>
  <si>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</si>
  <si>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</si>
  <si>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</si>
  <si>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</si>
  <si>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</si>
  <si>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</si>
  <si>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</si>
  <si>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</si>
  <si>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</si>
  <si>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</si>
  <si>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</si>
  <si>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</si>
  <si>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</si>
  <si>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</si>
  <si>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</si>
  <si>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</si>
  <si>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</si>
  <si>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</si>
  <si>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</si>
  <si>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</si>
  <si>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</si>
  <si>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</si>
  <si>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</si>
  <si>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</si>
  <si>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</si>
  <si>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</si>
  <si>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</si>
  <si>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</si>
  <si>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</si>
  <si>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</si>
  <si>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</si>
  <si>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</si>
  <si>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</si>
  <si>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</si>
  <si>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</si>
  <si>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</si>
  <si>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</si>
  <si>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</si>
  <si>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</si>
  <si>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</si>
  <si>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</si>
  <si>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</si>
  <si>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</si>
  <si>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</si>
  <si>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</si>
  <si>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</si>
  <si>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</si>
  <si>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</si>
  <si>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</si>
  <si>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</si>
  <si>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</si>
  <si>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</si>
  <si>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</si>
  <si>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</si>
  <si>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</si>
  <si>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</si>
  <si>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</si>
  <si>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</si>
  <si>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</si>
  <si>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</si>
  <si>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</si>
  <si>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</si>
  <si>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</si>
  <si>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</si>
  <si>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</si>
  <si>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</si>
  <si>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</si>
  <si>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</si>
  <si>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</si>
  <si>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</si>
  <si>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</si>
  <si>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</si>
  <si>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</si>
  <si>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</si>
  <si>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</si>
  <si>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</si>
  <si>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</si>
  <si>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</si>
  <si>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</si>
  <si>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</si>
  <si>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</si>
  <si>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</si>
  <si>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</si>
  <si>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</si>
  <si>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</si>
  <si>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</si>
  <si>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</si>
  <si>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</si>
  <si>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</si>
  <si>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</si>
  <si>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</si>
  <si>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</si>
  <si>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</si>
  <si>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</si>
  <si>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</si>
  <si>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</si>
  <si>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</si>
  <si>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</si>
  <si>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</si>
  <si>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</si>
  <si>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</si>
  <si>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</si>
  <si>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</si>
  <si>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</si>
  <si>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</si>
  <si>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</si>
  <si>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</si>
  <si>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</si>
  <si>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</si>
  <si>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</si>
  <si>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</si>
  <si>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</si>
  <si>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</si>
  <si>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</si>
  <si>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</si>
  <si>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</si>
  <si>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</si>
  <si>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</si>
  <si>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</si>
  <si>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</si>
  <si>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</si>
  <si>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</si>
  <si>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</si>
  <si>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</si>
  <si>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</si>
  <si>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</si>
  <si>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</si>
  <si>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</si>
  <si>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</si>
  <si>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</si>
  <si>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</si>
  <si>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</si>
  <si>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</si>
  <si>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</si>
  <si>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</si>
  <si>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</si>
  <si>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</si>
  <si>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</si>
  <si>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</si>
  <si>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</si>
  <si>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</si>
  <si>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</si>
  <si>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</si>
  <si>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</si>
  <si>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</si>
  <si>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</si>
  <si>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</si>
  <si>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</si>
  <si>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</si>
  <si>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</si>
  <si>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</si>
  <si>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</si>
  <si>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</si>
  <si>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</si>
  <si>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</si>
  <si>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</si>
  <si>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</si>
  <si>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</si>
  <si>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</si>
  <si>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</si>
  <si>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</si>
  <si>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</si>
  <si>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</si>
  <si>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</si>
  <si>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</si>
  <si>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</si>
  <si>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</si>
  <si>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</si>
  <si>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</si>
  <si>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</si>
  <si>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</si>
  <si>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</si>
  <si>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</si>
  <si>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</si>
  <si>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</si>
  <si>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</si>
  <si>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</si>
  <si>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</si>
  <si>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</si>
  <si>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</si>
  <si>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</si>
  <si>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</si>
  <si>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</si>
  <si>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</si>
  <si>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</si>
  <si>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</si>
  <si>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</si>
  <si>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</si>
  <si>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</si>
  <si>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</si>
  <si>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</si>
  <si>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</si>
  <si>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</si>
  <si>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</si>
  <si>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</si>
  <si>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</si>
  <si>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</si>
  <si>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</si>
  <si>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</si>
  <si>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</si>
  <si>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</si>
  <si>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</si>
  <si>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</si>
  <si>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</si>
  <si>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</si>
  <si>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</si>
  <si>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</si>
  <si>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</si>
  <si>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</si>
  <si>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</si>
  <si>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</si>
  <si>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</si>
  <si>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</si>
  <si>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</si>
  <si>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</si>
  <si>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</si>
  <si>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</si>
  <si>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</si>
  <si>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</si>
  <si>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</si>
  <si>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</si>
  <si>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</si>
  <si>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</si>
  <si>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</si>
  <si>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</si>
  <si>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</si>
  <si>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</si>
  <si>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</si>
  <si>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</si>
  <si>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</si>
  <si>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</si>
  <si>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</si>
  <si>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</si>
  <si>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</si>
  <si>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</si>
  <si>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</si>
  <si>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</si>
  <si>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</si>
  <si>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</si>
  <si>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</si>
  <si>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</si>
  <si>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</si>
  <si>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</si>
  <si>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</si>
  <si>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</si>
  <si>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</si>
  <si>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</si>
  <si>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</si>
  <si>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</si>
  <si>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</si>
  <si>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</si>
  <si>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</si>
  <si>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</si>
  <si>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</si>
  <si>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</si>
  <si>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</si>
  <si>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</si>
  <si>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</si>
  <si>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</si>
  <si>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</si>
  <si>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</si>
  <si>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</si>
  <si>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</si>
  <si>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</si>
  <si>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</si>
  <si>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</si>
  <si>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</si>
  <si>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</si>
  <si>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</si>
  <si>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</si>
  <si>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</si>
  <si>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</si>
  <si>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</si>
  <si>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</si>
  <si>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</si>
  <si>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</si>
  <si>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</si>
  <si>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</si>
  <si>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</si>
  <si>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</si>
  <si>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</si>
  <si>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</si>
  <si>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</si>
  <si>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</si>
  <si>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</si>
  <si>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</si>
  <si>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</si>
  <si>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</si>
  <si>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</si>
  <si>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</si>
  <si>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</si>
  <si>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</si>
  <si>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</si>
  <si>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</si>
  <si>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</si>
  <si>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</si>
  <si>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</si>
  <si>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</si>
  <si>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</si>
  <si>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</si>
  <si>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</si>
  <si>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</si>
  <si>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</si>
  <si>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</si>
  <si>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</si>
  <si>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</si>
  <si>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</si>
  <si>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</si>
  <si>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</si>
  <si>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</si>
  <si>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</si>
  <si>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</si>
  <si>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</si>
  <si>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</si>
  <si>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</si>
  <si>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</si>
  <si>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</si>
  <si>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</si>
  <si>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</si>
  <si>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</si>
  <si>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</si>
  <si>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</si>
  <si>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</si>
  <si>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</si>
  <si>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</si>
  <si>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</si>
  <si>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</si>
  <si>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</si>
  <si>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</si>
  <si>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</si>
  <si>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</si>
  <si>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</si>
  <si>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</si>
  <si>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</si>
  <si>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</si>
  <si>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</si>
  <si>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</si>
  <si>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</si>
  <si>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</si>
  <si>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</si>
  <si>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</si>
  <si>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</si>
  <si>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</si>
  <si>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</si>
  <si>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</si>
  <si>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</si>
  <si>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</si>
  <si>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</si>
  <si>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</si>
  <si>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</si>
  <si>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</si>
  <si>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</si>
  <si>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</si>
  <si>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</si>
  <si>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</si>
  <si>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</si>
  <si>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</si>
  <si>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</si>
  <si>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</si>
  <si>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</si>
  <si>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</si>
  <si>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</si>
  <si>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</si>
  <si>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</si>
  <si>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</si>
  <si>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</si>
  <si>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</si>
  <si>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</si>
  <si>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</si>
  <si>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</si>
  <si>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</si>
  <si>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</si>
  <si>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</si>
  <si>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</si>
  <si>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</si>
  <si>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</si>
  <si>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</si>
  <si>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</si>
  <si>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</si>
  <si>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</si>
  <si>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</si>
  <si>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</si>
  <si>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</si>
  <si>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</si>
  <si>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</si>
  <si>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</si>
  <si>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</si>
  <si>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</si>
  <si>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</si>
  <si>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</si>
  <si>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</si>
  <si>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</si>
  <si>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</si>
  <si>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</si>
  <si>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</si>
  <si>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</si>
  <si>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</si>
  <si>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</si>
  <si>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</si>
  <si>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</si>
  <si>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</si>
  <si>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</si>
  <si>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</si>
  <si>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</si>
  <si>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</si>
  <si>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</si>
  <si>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</si>
  <si>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</si>
  <si>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</si>
  <si>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</si>
  <si>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</si>
  <si>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</si>
  <si>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</si>
  <si>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</si>
  <si>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</si>
  <si>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</si>
  <si>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</si>
  <si>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</si>
  <si>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</si>
  <si>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</si>
  <si>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</si>
  <si>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</si>
  <si>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</si>
  <si>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</si>
  <si>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</si>
  <si>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</si>
  <si>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</si>
  <si>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</si>
  <si>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</si>
  <si>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</si>
  <si>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</si>
  <si>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</si>
  <si>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</si>
  <si>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</si>
  <si>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</si>
  <si>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</si>
  <si>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</si>
  <si>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</si>
  <si>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</si>
  <si>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</si>
  <si>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</si>
  <si>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</si>
  <si>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</si>
  <si>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</si>
  <si>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</si>
  <si>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</si>
  <si>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</si>
  <si>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</si>
  <si>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</si>
  <si>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</si>
  <si>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</si>
  <si>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</si>
  <si>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</si>
  <si>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</si>
  <si>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</si>
  <si>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</si>
  <si>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</si>
  <si>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</si>
  <si>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</si>
  <si>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</si>
  <si>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</si>
  <si>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</si>
  <si>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</si>
  <si>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</si>
  <si>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</si>
  <si>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</si>
  <si>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</si>
  <si>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</si>
  <si>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</si>
  <si>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</si>
  <si>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</si>
  <si>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</si>
  <si>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</si>
  <si>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</si>
  <si>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</si>
  <si>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</si>
  <si>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</si>
  <si>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</si>
  <si>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</si>
  <si>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</si>
  <si>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</si>
  <si>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</si>
  <si>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</si>
  <si>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</si>
  <si>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</si>
  <si>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</si>
  <si>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</si>
  <si>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</si>
  <si>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</si>
  <si>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</si>
  <si>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</si>
  <si>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</si>
  <si>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</si>
  <si>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</si>
  <si>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</si>
  <si>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</si>
  <si>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</si>
  <si>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</si>
  <si>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</si>
  <si>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</si>
  <si>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</si>
  <si>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</si>
  <si>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</si>
  <si>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</si>
  <si>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</si>
  <si>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</si>
  <si>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</si>
  <si>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</si>
  <si>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</si>
  <si>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</si>
  <si>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</si>
  <si>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</si>
  <si>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</si>
  <si>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</si>
  <si>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</si>
  <si>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</si>
  <si>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</si>
  <si>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</si>
  <si>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</si>
  <si>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</si>
  <si>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</si>
  <si>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</si>
  <si>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</si>
  <si>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</si>
  <si>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</si>
  <si>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</si>
  <si>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</si>
  <si>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</si>
  <si>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</si>
  <si>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</si>
  <si>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</si>
  <si>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</si>
  <si>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</si>
  <si>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</si>
  <si>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</si>
  <si>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</si>
  <si>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</si>
  <si>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</si>
  <si>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</si>
  <si>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</si>
  <si>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</si>
  <si>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</si>
  <si>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</si>
  <si>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</si>
  <si>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</si>
  <si>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</si>
  <si>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</si>
  <si>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</si>
  <si>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</si>
  <si>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</si>
  <si>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</si>
  <si>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</si>
  <si>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</si>
  <si>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</si>
  <si>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</si>
  <si>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</si>
  <si>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</si>
  <si>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</si>
  <si>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</si>
  <si>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</si>
  <si>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</si>
  <si>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</si>
  <si>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</si>
  <si>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</si>
  <si>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</si>
  <si>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</si>
  <si>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</si>
  <si>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</si>
  <si>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</si>
  <si>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</si>
  <si>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</si>
  <si>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</si>
  <si>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</si>
  <si>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</si>
  <si>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</si>
  <si>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</si>
  <si>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</si>
  <si>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</si>
  <si>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</si>
  <si>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</si>
  <si>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</si>
  <si>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</si>
  <si>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</si>
  <si>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</si>
  <si>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</si>
  <si>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</si>
  <si>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</si>
  <si>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</si>
  <si>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</si>
  <si>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</si>
  <si>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</si>
  <si>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</si>
  <si>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</si>
  <si>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</si>
  <si>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</si>
  <si>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</si>
  <si>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</si>
  <si>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</si>
  <si>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</si>
  <si>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</si>
  <si>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</si>
  <si>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</si>
  <si>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</si>
  <si>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</si>
  <si>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</si>
  <si>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</si>
  <si>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</si>
  <si>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</si>
  <si>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</si>
  <si>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</si>
  <si>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</si>
  <si>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</si>
  <si>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</si>
  <si>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</si>
  <si>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</si>
  <si>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</si>
  <si>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</si>
  <si>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</si>
  <si>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</si>
  <si>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</si>
  <si>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</si>
  <si>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</si>
  <si>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</si>
  <si>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</si>
  <si>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</si>
  <si>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</si>
  <si>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</si>
  <si>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</si>
  <si>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</si>
  <si>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</si>
  <si>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</si>
  <si>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</si>
  <si>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</si>
  <si>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</si>
  <si>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</si>
  <si>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</si>
  <si>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</si>
  <si>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</si>
  <si>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</si>
  <si>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</si>
  <si>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</si>
  <si>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</si>
  <si>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</si>
  <si>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</si>
  <si>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</si>
  <si>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</si>
  <si>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</si>
  <si>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</si>
  <si>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</si>
  <si>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</si>
  <si>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</si>
  <si>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</si>
  <si>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</si>
  <si>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</si>
  <si>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</si>
  <si>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</si>
  <si>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</si>
  <si>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</si>
  <si>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</si>
  <si>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</si>
  <si>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</si>
  <si>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</si>
  <si>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</si>
  <si>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</si>
  <si>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</si>
  <si>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</si>
  <si>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</si>
  <si>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</si>
  <si>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</si>
  <si>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</si>
  <si>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</si>
  <si>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</si>
  <si>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</si>
  <si>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</si>
  <si>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</si>
  <si>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</si>
  <si>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</si>
  <si>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</si>
  <si>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</si>
  <si>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</si>
  <si>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</si>
  <si>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</si>
  <si>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</si>
  <si>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</si>
  <si>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</si>
  <si>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</si>
  <si>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</si>
  <si>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</si>
  <si>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</si>
  <si>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</si>
  <si>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</si>
  <si>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</si>
  <si>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</si>
  <si>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</si>
  <si>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</si>
  <si>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</si>
  <si>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</si>
  <si>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</si>
  <si>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</si>
  <si>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</si>
  <si>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</si>
  <si>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</si>
  <si>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</si>
  <si>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</si>
  <si>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</si>
  <si>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</si>
  <si>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</si>
  <si>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</si>
  <si>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</si>
  <si>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</si>
  <si>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</si>
  <si>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</si>
  <si>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</si>
  <si>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</si>
  <si>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</si>
  <si>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</si>
  <si>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</si>
  <si>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</si>
  <si>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</si>
  <si>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</si>
  <si>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</si>
  <si>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</si>
  <si>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</si>
  <si>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</si>
  <si>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</si>
  <si>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</si>
  <si>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</si>
  <si>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</si>
  <si>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</si>
  <si>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</si>
  <si>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</si>
  <si>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</si>
  <si>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</si>
  <si>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</si>
  <si>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</si>
  <si>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</si>
  <si>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</si>
  <si>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</si>
  <si>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</si>
  <si>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</si>
  <si>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</si>
  <si>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</si>
  <si>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</si>
  <si>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</si>
  <si>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</si>
  <si>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</si>
  <si>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</si>
  <si>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</si>
  <si>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</si>
  <si>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</si>
  <si>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</si>
  <si>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</si>
  <si>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</si>
  <si>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</si>
  <si>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</si>
  <si>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</si>
  <si>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</si>
  <si>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</si>
  <si>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</si>
  <si>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</si>
  <si>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</si>
  <si>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</si>
  <si>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</si>
  <si>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</si>
  <si>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</si>
  <si>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</si>
  <si>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</si>
  <si>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</si>
  <si>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</si>
  <si>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</si>
  <si>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</si>
  <si>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</si>
  <si>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</si>
  <si>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</si>
  <si>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</si>
  <si>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</si>
  <si>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</si>
  <si>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</si>
  <si>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</si>
  <si>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</si>
  <si>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</si>
  <si>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</si>
  <si>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</si>
  <si>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</si>
  <si>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</si>
  <si>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</si>
  <si>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</si>
  <si>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</si>
  <si>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</si>
  <si>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</si>
  <si>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</si>
  <si>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</si>
  <si>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</si>
  <si>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</si>
  <si>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</si>
  <si>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</si>
  <si>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</si>
  <si>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</si>
  <si>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</si>
  <si>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</si>
  <si>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</si>
  <si>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</si>
  <si>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</si>
  <si>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</si>
  <si>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</si>
  <si>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</si>
  <si>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</si>
  <si>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</si>
  <si>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</si>
  <si>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</si>
  <si>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</si>
  <si>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</si>
  <si>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</si>
  <si>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</si>
  <si>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</si>
  <si>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</si>
  <si>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</si>
  <si>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</si>
  <si>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</si>
  <si>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</si>
  <si>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</si>
  <si>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</si>
  <si>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</si>
  <si>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</si>
  <si>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</si>
  <si>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</si>
  <si>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</si>
  <si>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</si>
  <si>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</si>
  <si>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</si>
  <si>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</si>
  <si>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</si>
  <si>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</si>
  <si>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</si>
  <si>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</si>
  <si>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</si>
  <si>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</si>
  <si>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</si>
  <si>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</si>
  <si>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</si>
  <si>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</si>
  <si>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</si>
  <si>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</si>
  <si>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</si>
  <si>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</si>
  <si>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</si>
  <si>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</si>
  <si>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</si>
  <si>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</si>
  <si>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</si>
  <si>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</si>
  <si>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</si>
  <si>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</si>
  <si>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</si>
  <si>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</si>
  <si>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</si>
  <si>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</si>
  <si>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</si>
  <si>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</si>
  <si>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</si>
  <si>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</si>
  <si>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</si>
  <si>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</si>
  <si>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</si>
  <si>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</si>
  <si>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</si>
  <si>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</si>
  <si>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</si>
  <si>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</si>
  <si>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</si>
  <si>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</si>
  <si>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</si>
  <si>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</si>
  <si>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</si>
  <si>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</si>
  <si>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</si>
  <si>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</si>
  <si>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</si>
  <si>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</si>
  <si>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</si>
  <si>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</si>
  <si>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</si>
  <si>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</si>
  <si>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</si>
  <si>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</si>
  <si>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</si>
  <si>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</si>
  <si>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</si>
  <si>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</si>
  <si>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</si>
  <si>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</si>
  <si>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</si>
  <si>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</si>
  <si>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</si>
  <si>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</si>
  <si>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</si>
  <si>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</si>
  <si>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</si>
  <si>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</si>
  <si>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</si>
  <si>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</si>
  <si>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</si>
  <si>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</si>
  <si>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</si>
  <si>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</si>
  <si>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</si>
  <si>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</si>
  <si>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</si>
  <si>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</si>
  <si>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</si>
  <si>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</si>
  <si>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</si>
  <si>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</si>
  <si>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</si>
  <si>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</si>
  <si>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</si>
  <si>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</si>
  <si>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</si>
  <si>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</si>
  <si>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</si>
  <si>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</si>
  <si>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</si>
  <si>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</si>
  <si>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</si>
  <si>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</si>
  <si>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</si>
  <si>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</si>
  <si>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</si>
  <si>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</si>
  <si>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</si>
  <si>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</si>
  <si>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</si>
  <si>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</si>
  <si>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</si>
  <si>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</si>
  <si>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</si>
  <si>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</si>
  <si>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</si>
  <si>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</si>
  <si>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</si>
  <si>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</si>
  <si>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</si>
  <si>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</si>
  <si>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</si>
  <si>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</si>
  <si>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</si>
  <si>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</si>
  <si>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</si>
  <si>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</si>
  <si>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</si>
  <si>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</si>
  <si>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</si>
  <si>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</si>
  <si>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</si>
  <si>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</si>
  <si>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</si>
  <si>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</si>
  <si>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</si>
  <si>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</si>
  <si>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</si>
  <si>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</si>
  <si>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</si>
  <si>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</si>
  <si>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</si>
  <si>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</si>
  <si>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</si>
  <si>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</si>
  <si>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</si>
  <si>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</si>
  <si>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</si>
  <si>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</si>
  <si>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</si>
  <si>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</si>
  <si>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</si>
  <si>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</si>
  <si>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</si>
  <si>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</si>
  <si>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</si>
  <si>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</si>
  <si>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</si>
  <si>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</si>
  <si>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</si>
  <si>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</si>
  <si>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</si>
  <si>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</si>
  <si>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</si>
  <si>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</si>
  <si>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</si>
  <si>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</si>
  <si>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</si>
  <si>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</si>
  <si>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</si>
  <si>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</si>
  <si>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</si>
  <si>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</si>
  <si>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</si>
  <si>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</si>
  <si>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</si>
  <si>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</si>
  <si>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</si>
  <si>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</si>
  <si>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</si>
  <si>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</si>
  <si>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</si>
  <si>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</si>
  <si>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</si>
  <si>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</si>
  <si>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</si>
  <si>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</si>
  <si>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</si>
  <si>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</si>
  <si>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</si>
  <si>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</si>
  <si>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</si>
  <si>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</si>
  <si>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</si>
  <si>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</si>
  <si>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</si>
  <si>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</si>
  <si>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</si>
  <si>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</si>
  <si>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</si>
  <si>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</si>
  <si>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</si>
  <si>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</si>
  <si>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</si>
  <si>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</si>
  <si>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</si>
  <si>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</si>
  <si>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</si>
  <si>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</si>
  <si>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</si>
  <si>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</si>
  <si>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</si>
  <si>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</si>
  <si>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</si>
  <si>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</si>
  <si>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</si>
  <si>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</si>
  <si>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</si>
  <si>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</si>
  <si>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</si>
  <si>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</si>
  <si>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</si>
  <si>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</si>
  <si>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</si>
  <si>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</si>
  <si>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</si>
  <si>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</si>
  <si>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</si>
  <si>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</si>
  <si>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</si>
  <si>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</si>
  <si>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</si>
  <si>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</si>
  <si>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</si>
  <si>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</si>
  <si>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</si>
  <si>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</si>
  <si>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</si>
  <si>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</si>
  <si>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</si>
  <si>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</si>
  <si>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</si>
  <si>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</si>
  <si>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</si>
  <si>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</si>
  <si>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</si>
  <si>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</si>
  <si>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</si>
  <si>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</si>
  <si>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</si>
  <si>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</si>
  <si>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</si>
  <si>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</si>
  <si>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</si>
  <si>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</si>
  <si>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</si>
  <si>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</si>
  <si>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</si>
  <si>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</si>
  <si>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</si>
  <si>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</si>
  <si>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</si>
  <si>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</si>
  <si>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</si>
  <si>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</si>
  <si>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</si>
  <si>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</si>
  <si>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</si>
  <si>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</si>
  <si>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</si>
  <si>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</si>
  <si>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</si>
  <si>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</si>
  <si>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</si>
  <si>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</si>
  <si>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</si>
  <si>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</si>
  <si>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</si>
  <si>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</si>
  <si>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</si>
  <si>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</si>
  <si>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</si>
  <si>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</si>
  <si>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</si>
  <si>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</si>
  <si>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</si>
  <si>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</si>
  <si>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</si>
  <si>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</si>
  <si>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</si>
  <si>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</si>
  <si>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</si>
  <si>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</si>
  <si>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</si>
  <si>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</si>
  <si>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</si>
  <si>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</si>
  <si>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</si>
  <si>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</si>
  <si>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</si>
  <si>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</si>
  <si>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</si>
  <si>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</si>
  <si>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</si>
  <si>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</si>
  <si>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</si>
  <si>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</si>
  <si>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</si>
  <si>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</si>
  <si>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</si>
  <si>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</si>
  <si>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</si>
  <si>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</si>
  <si>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</si>
  <si>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</si>
  <si>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</si>
  <si>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</si>
  <si>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</si>
  <si>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</si>
  <si>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</si>
  <si>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</si>
  <si>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</si>
  <si>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</si>
  <si>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</si>
  <si>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</si>
  <si>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</si>
  <si>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</si>
  <si>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</si>
  <si>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</si>
  <si>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</si>
  <si>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</si>
  <si>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</si>
  <si>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</si>
  <si>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</si>
  <si>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</si>
  <si>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</si>
  <si>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</si>
  <si>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</si>
  <si>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</si>
  <si>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</si>
  <si>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</si>
  <si>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</si>
  <si>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</si>
  <si>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</si>
  <si>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</si>
  <si>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</si>
  <si>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</si>
  <si>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</si>
  <si>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</si>
  <si>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</si>
  <si>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</si>
  <si>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</si>
  <si>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</si>
  <si>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</si>
  <si>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</si>
  <si>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</si>
  <si>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</si>
  <si>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</si>
  <si>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</si>
  <si>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</si>
  <si>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</si>
  <si>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</si>
  <si>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</si>
  <si>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</si>
  <si>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</si>
  <si>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</si>
  <si>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</si>
  <si>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</si>
  <si>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</si>
  <si>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</si>
  <si>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</si>
  <si>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</si>
  <si>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</si>
  <si>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</si>
  <si>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</si>
  <si>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</si>
  <si>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</si>
  <si>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</si>
  <si>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</si>
  <si>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</si>
  <si>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</si>
  <si>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</si>
  <si>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</si>
  <si>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</si>
  <si>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</si>
  <si>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</si>
  <si>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</si>
  <si>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</si>
  <si>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</si>
  <si>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</si>
  <si>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</si>
  <si>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</si>
  <si>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</si>
  <si>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</si>
  <si>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</si>
  <si>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</si>
  <si>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</si>
  <si>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</si>
  <si>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</si>
  <si>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</si>
  <si>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</si>
  <si>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</si>
  <si>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</si>
  <si>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</si>
  <si>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</si>
  <si>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</si>
  <si>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</si>
  <si>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</si>
  <si>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</si>
  <si>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</si>
  <si>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</si>
  <si>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</si>
  <si>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</si>
  <si>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</si>
  <si>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</si>
  <si>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</si>
  <si>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</si>
  <si>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</si>
  <si>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</si>
  <si>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</si>
  <si>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</si>
  <si>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</si>
  <si>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</si>
  <si>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</si>
  <si>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</si>
  <si>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</si>
  <si>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</si>
  <si>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</si>
  <si>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</si>
  <si>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</si>
  <si>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</si>
  <si>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</si>
  <si>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</si>
  <si>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</si>
  <si>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</si>
  <si>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</si>
  <si>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</si>
  <si>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</si>
  <si>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</si>
  <si>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</si>
  <si>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</si>
  <si>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</si>
  <si>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</si>
  <si>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</si>
  <si>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</si>
  <si>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</si>
  <si>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</si>
  <si>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</si>
  <si>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</si>
  <si>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</si>
  <si>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</si>
  <si>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</si>
  <si>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</si>
  <si>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</si>
  <si>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</si>
  <si>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</si>
  <si>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</si>
  <si>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</si>
  <si>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</si>
  <si>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</si>
  <si>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</si>
  <si>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</si>
  <si>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</si>
  <si>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</si>
  <si>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</si>
  <si>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</si>
  <si>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</si>
  <si>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</si>
  <si>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</si>
  <si>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</si>
  <si>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</si>
  <si>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</si>
  <si>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</si>
  <si>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</si>
  <si>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</si>
  <si>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</si>
  <si>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</si>
  <si>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</si>
  <si>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</si>
  <si>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</si>
  <si>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</si>
  <si>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</si>
  <si>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</si>
  <si>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</si>
  <si>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</si>
  <si>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</si>
  <si>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</si>
  <si>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</si>
  <si>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</si>
  <si>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</si>
  <si>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</si>
  <si>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</si>
  <si>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</si>
  <si>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</si>
  <si>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</si>
  <si>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</si>
  <si>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</si>
  <si>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</si>
  <si>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</si>
  <si>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</si>
  <si>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</si>
  <si>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</si>
  <si>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</si>
  <si>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</si>
  <si>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</si>
  <si>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</si>
  <si>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</si>
  <si>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</si>
  <si>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</si>
  <si>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</si>
  <si>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</si>
  <si>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</si>
  <si>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</si>
  <si>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</si>
  <si>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</si>
  <si>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</si>
  <si>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</si>
  <si>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</si>
  <si>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</si>
  <si>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</si>
  <si>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</si>
  <si>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</si>
  <si>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</si>
  <si>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</si>
  <si>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</si>
  <si>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</si>
  <si>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</si>
  <si>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</si>
  <si>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</si>
  <si>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</si>
  <si>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</si>
  <si>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</si>
  <si>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</si>
  <si>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</si>
  <si>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</si>
  <si>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</si>
  <si>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</si>
  <si>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</si>
  <si>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</si>
  <si>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</si>
  <si>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</si>
  <si>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</si>
  <si>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</si>
  <si>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</si>
  <si>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</si>
  <si>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</si>
  <si>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</si>
  <si>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</si>
  <si>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</si>
  <si>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</si>
  <si>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</si>
  <si>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</si>
  <si>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</si>
  <si>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</si>
  <si>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</si>
  <si>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</si>
  <si>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</si>
  <si>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</si>
  <si>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</si>
  <si>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</si>
  <si>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</si>
  <si>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</si>
  <si>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</si>
  <si>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</si>
  <si>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</si>
  <si>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</si>
  <si>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</si>
  <si>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</si>
  <si>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</si>
  <si>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</si>
  <si>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</si>
  <si>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</si>
  <si>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</si>
  <si>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</si>
  <si>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</si>
  <si>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</si>
  <si>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</si>
  <si>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</si>
  <si>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</si>
  <si>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</si>
  <si>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</si>
  <si>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</si>
  <si>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</si>
  <si>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</si>
  <si>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</si>
  <si>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</si>
  <si>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</si>
  <si>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</si>
  <si>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</si>
  <si>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</si>
  <si>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</si>
  <si>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</si>
  <si>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</si>
  <si>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</si>
  <si>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</si>
  <si>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</si>
  <si>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</si>
  <si>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</si>
  <si>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</si>
  <si>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</si>
  <si>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</si>
  <si>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</si>
  <si>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</si>
  <si>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</si>
  <si>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</si>
  <si>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</si>
  <si>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</si>
  <si>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</si>
  <si>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</si>
  <si>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</si>
  <si>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</si>
  <si>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</si>
  <si>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</si>
  <si>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</si>
  <si>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</si>
  <si>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</si>
  <si>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</si>
  <si>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</si>
  <si>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</si>
  <si>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</si>
  <si>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</si>
  <si>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</si>
  <si>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</si>
  <si>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</si>
  <si>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</si>
  <si>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</si>
  <si>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</si>
  <si>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</si>
  <si>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</si>
  <si>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</si>
  <si>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</si>
  <si>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</si>
  <si>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</si>
  <si>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</si>
  <si>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</si>
  <si>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</si>
  <si>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</si>
  <si>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</si>
  <si>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</si>
  <si>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</si>
  <si>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</si>
  <si>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</si>
  <si>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</si>
  <si>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</si>
  <si>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</si>
  <si>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</si>
  <si>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</si>
  <si>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</si>
  <si>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</si>
  <si>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</si>
  <si>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</si>
  <si>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</si>
  <si>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</si>
  <si>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</si>
  <si>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</si>
  <si>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</si>
  <si>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</si>
  <si>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</si>
  <si>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</si>
  <si>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</si>
  <si>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</si>
  <si>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</si>
  <si>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</si>
  <si>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</si>
  <si>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</si>
  <si>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</si>
  <si>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</si>
  <si>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</si>
  <si>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</si>
  <si>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</si>
  <si>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</si>
  <si>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</si>
  <si>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</si>
  <si>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</si>
  <si>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</si>
  <si>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</si>
  <si>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</si>
  <si>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</si>
  <si>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</si>
  <si>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</si>
  <si>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</si>
  <si>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</si>
  <si>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</si>
  <si>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</si>
  <si>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</si>
  <si>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</si>
  <si>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</si>
  <si>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</si>
  <si>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</si>
  <si>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</si>
  <si>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</si>
  <si>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</si>
  <si>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</si>
  <si>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</si>
  <si>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</si>
  <si>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</si>
  <si>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</si>
  <si>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</si>
  <si>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</si>
  <si>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</si>
  <si>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</si>
  <si>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</si>
  <si>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</si>
  <si>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</si>
  <si>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</si>
  <si>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</si>
  <si>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</si>
  <si>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</si>
  <si>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</si>
  <si>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</si>
  <si>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</si>
  <si>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</si>
  <si>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</si>
  <si>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</si>
  <si>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</si>
  <si>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</si>
  <si>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</si>
  <si>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</si>
  <si>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</si>
  <si>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</si>
  <si>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</si>
  <si>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</si>
  <si>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</si>
  <si>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</si>
  <si>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</si>
  <si>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</si>
  <si>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</si>
  <si>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</si>
  <si>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</si>
  <si>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</si>
  <si>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</si>
  <si>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</si>
  <si>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</si>
  <si>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</si>
  <si>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</si>
  <si>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</si>
  <si>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</si>
  <si>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</si>
  <si>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</si>
  <si>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</si>
  <si>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</si>
  <si>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</si>
  <si>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</si>
  <si>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</si>
  <si>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</si>
  <si>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</si>
  <si>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</si>
  <si>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</si>
  <si>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</si>
  <si>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</si>
  <si>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</si>
  <si>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</si>
  <si>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</si>
  <si>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</si>
  <si>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</si>
  <si>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</si>
  <si>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</si>
  <si>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</si>
  <si>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</si>
  <si>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</si>
  <si>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</si>
  <si>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</si>
  <si>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</si>
  <si>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</si>
  <si>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</si>
  <si>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</si>
  <si>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</si>
  <si>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</si>
  <si>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</si>
  <si>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</si>
  <si>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</si>
  <si>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</si>
  <si>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</si>
  <si>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</si>
  <si>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</si>
  <si>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</si>
  <si>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</si>
  <si>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</si>
  <si>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</si>
  <si>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</si>
  <si>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</si>
  <si>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</si>
  <si>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</si>
  <si>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</si>
  <si>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</si>
  <si>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</si>
  <si>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</si>
  <si>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</si>
  <si>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</si>
  <si>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</si>
  <si>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</si>
  <si>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</si>
  <si>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</si>
  <si>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</si>
  <si>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</si>
  <si>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</si>
  <si>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</si>
  <si>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</si>
  <si>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</si>
  <si>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</si>
  <si>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</si>
  <si>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</si>
  <si>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</si>
  <si>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</si>
  <si>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</si>
  <si>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</si>
  <si>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</si>
  <si>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</si>
  <si>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</si>
  <si>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</si>
  <si>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</si>
  <si>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</si>
  <si>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</si>
  <si>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</si>
  <si>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</si>
  <si>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</si>
  <si>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</si>
  <si>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</si>
  <si>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</si>
  <si>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</si>
  <si>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</si>
  <si>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</si>
  <si>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</si>
  <si>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</si>
  <si>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</si>
  <si>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</si>
  <si>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</si>
  <si>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</si>
  <si>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</si>
  <si>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</si>
  <si>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</si>
  <si>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</si>
  <si>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</si>
  <si>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</si>
  <si>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</si>
  <si>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</si>
  <si>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</si>
  <si>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</si>
  <si>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</si>
  <si>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</si>
  <si>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</si>
  <si>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</si>
  <si>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</si>
  <si>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</si>
  <si>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</si>
  <si>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</si>
  <si>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</si>
  <si>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</si>
  <si>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</si>
  <si>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</si>
  <si>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</si>
  <si>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</si>
  <si>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</si>
  <si>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</si>
  <si>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</si>
  <si>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</si>
  <si>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</si>
  <si>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</si>
  <si>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</si>
  <si>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</si>
  <si>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</si>
  <si>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</si>
  <si>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</si>
  <si>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</si>
  <si>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</si>
  <si>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</si>
  <si>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</si>
  <si>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</si>
  <si>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</si>
  <si>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</si>
  <si>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</si>
  <si>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</si>
  <si>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</si>
  <si>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</si>
  <si>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</si>
  <si>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</si>
  <si>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</si>
  <si>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</si>
  <si>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</si>
  <si>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</si>
  <si>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</si>
  <si>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</si>
  <si>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</si>
  <si>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</si>
  <si>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</si>
  <si>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</si>
  <si>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</si>
  <si>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</si>
  <si>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</si>
  <si>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</si>
  <si>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</si>
  <si>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</si>
  <si>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</si>
  <si>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</si>
  <si>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</si>
  <si>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</si>
  <si>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</si>
  <si>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</si>
  <si>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</si>
  <si>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</si>
  <si>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</si>
  <si>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</si>
  <si>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</si>
  <si>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</si>
  <si>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</si>
  <si>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</si>
  <si>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</si>
  <si>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</si>
  <si>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</si>
  <si>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</si>
  <si>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</si>
  <si>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</si>
  <si>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</si>
  <si>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</si>
  <si>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</si>
  <si>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</si>
  <si>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</si>
  <si>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</si>
  <si>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</si>
  <si>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</si>
  <si>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</si>
  <si>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</si>
  <si>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</si>
  <si>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</si>
  <si>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</si>
  <si>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</si>
  <si>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</si>
  <si>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</si>
  <si>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</si>
  <si>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</si>
  <si>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</si>
  <si>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</si>
  <si>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</si>
  <si>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</si>
  <si>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</si>
  <si>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</si>
  <si>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</si>
  <si>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</si>
  <si>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</si>
  <si>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</si>
  <si>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</si>
  <si>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</si>
  <si>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</si>
  <si>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</si>
  <si>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</si>
  <si>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</si>
  <si>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</si>
  <si>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</si>
  <si>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</si>
  <si>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</si>
  <si>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</si>
  <si>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</si>
  <si>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</si>
  <si>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</si>
  <si>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</si>
  <si>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</si>
  <si>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</si>
  <si>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</si>
  <si>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</si>
  <si>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</si>
  <si>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</si>
  <si>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</si>
  <si>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</si>
  <si>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</si>
  <si>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</si>
  <si>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</si>
  <si>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</si>
  <si>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</si>
  <si>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</si>
  <si>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</si>
  <si>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</si>
  <si>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</si>
  <si>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</si>
  <si>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</si>
  <si>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</si>
  <si>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</si>
  <si>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</si>
  <si>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</si>
  <si>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</si>
  <si>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</si>
  <si>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</si>
  <si>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</si>
  <si>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</si>
  <si>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</si>
  <si>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</si>
  <si>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</si>
  <si>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</si>
  <si>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</si>
  <si>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</si>
  <si>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</si>
  <si>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</si>
  <si>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</si>
  <si>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</si>
  <si>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</si>
  <si>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</si>
  <si>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</si>
  <si>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</si>
  <si>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</si>
  <si>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</si>
  <si>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</si>
  <si>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</si>
  <si>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</si>
  <si>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</si>
  <si>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</si>
  <si>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</si>
  <si>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</si>
  <si>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</si>
  <si>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</si>
  <si>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</si>
  <si>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</si>
  <si>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</si>
  <si>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</si>
  <si>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</si>
  <si>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</si>
  <si>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</si>
  <si>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</si>
  <si>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</si>
  <si>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</si>
  <si>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</si>
  <si>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</si>
  <si>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</si>
  <si>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</si>
  <si>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</si>
  <si>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</si>
  <si>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</si>
  <si>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</si>
  <si>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</si>
  <si>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</si>
  <si>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</si>
  <si>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</si>
  <si>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</si>
  <si>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</si>
  <si>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</si>
  <si>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</si>
  <si>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</si>
  <si>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</si>
  <si>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</si>
  <si>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</si>
  <si>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</si>
  <si>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</si>
  <si>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</si>
  <si>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</si>
  <si>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</si>
  <si>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</si>
  <si>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</si>
  <si>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</si>
  <si>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</si>
  <si>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</si>
  <si>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</si>
  <si>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</si>
  <si>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</si>
  <si>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</si>
  <si>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</si>
  <si>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</si>
  <si>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</si>
  <si>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</si>
  <si>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</si>
  <si>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</si>
  <si>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</si>
  <si>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</si>
  <si>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</si>
  <si>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</si>
  <si>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</si>
  <si>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</si>
  <si>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</si>
  <si>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</si>
  <si>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</si>
  <si>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</si>
  <si>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</si>
  <si>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</si>
  <si>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</si>
  <si>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</si>
  <si>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</si>
  <si>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</si>
  <si>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</si>
  <si>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</si>
  <si>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</si>
  <si>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</si>
  <si>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</si>
  <si>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</si>
  <si>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</si>
  <si>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</si>
  <si>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</si>
  <si>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</si>
  <si>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</si>
  <si>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</si>
  <si>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</si>
  <si>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</si>
  <si>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</si>
  <si>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</si>
  <si>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</si>
  <si>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</si>
  <si>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</si>
  <si>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</si>
  <si>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</si>
  <si>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</si>
  <si>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</si>
  <si>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</si>
  <si>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</si>
  <si>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</si>
  <si>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</si>
  <si>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</si>
  <si>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</si>
  <si>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</si>
  <si>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</si>
  <si>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</si>
  <si>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</si>
  <si>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</si>
  <si>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</si>
  <si>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</si>
  <si>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</si>
  <si>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</si>
  <si>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</si>
  <si>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</si>
  <si>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</si>
  <si>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</si>
  <si>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</si>
  <si>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</si>
  <si>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</si>
  <si>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</si>
  <si>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</si>
  <si>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</si>
  <si>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</si>
  <si>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</si>
  <si>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</si>
  <si>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</si>
  <si>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</si>
  <si>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</si>
  <si>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</si>
  <si>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</si>
  <si>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</si>
  <si>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</si>
  <si>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</si>
  <si>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</si>
  <si>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</si>
  <si>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</si>
  <si>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</si>
  <si>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</si>
  <si>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</si>
  <si>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</si>
  <si>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</si>
  <si>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</si>
  <si>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</si>
  <si>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</si>
  <si>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</si>
  <si>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</si>
  <si>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</si>
  <si>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</si>
  <si>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</si>
  <si>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</si>
  <si>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</si>
  <si>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</si>
  <si>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</si>
  <si>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</si>
  <si>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</si>
  <si>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</si>
  <si>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</si>
  <si>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</si>
  <si>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</si>
  <si>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</si>
  <si>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</si>
  <si>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</si>
  <si>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</si>
  <si>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</si>
  <si>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</si>
  <si>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</si>
  <si>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</si>
  <si>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</si>
  <si>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</si>
  <si>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</si>
  <si>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</si>
  <si>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</si>
  <si>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</si>
  <si>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</si>
  <si>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</si>
  <si>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</si>
  <si>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</si>
  <si>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</si>
  <si>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</si>
  <si>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</si>
  <si>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</si>
  <si>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</si>
  <si>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</si>
  <si>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</si>
  <si>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</si>
  <si>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</si>
  <si>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</si>
  <si>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</si>
  <si>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</si>
  <si>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</si>
  <si>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</si>
  <si>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</si>
  <si>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</si>
  <si>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</si>
  <si>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</si>
  <si>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</si>
  <si>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</si>
  <si>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</si>
  <si>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</si>
  <si>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</si>
  <si>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</si>
  <si>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</si>
  <si>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</si>
  <si>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</si>
  <si>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</si>
  <si>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</si>
  <si>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</si>
  <si>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</si>
  <si>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</si>
  <si>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</si>
  <si>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</si>
  <si>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</si>
  <si>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</si>
  <si>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</si>
  <si>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</si>
  <si>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</si>
  <si>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</si>
  <si>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</si>
  <si>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</si>
  <si>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</si>
  <si>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</si>
  <si>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</si>
  <si>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</si>
  <si>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</si>
  <si>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</si>
  <si>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</si>
  <si>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</si>
  <si>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</si>
  <si>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</si>
  <si>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</si>
  <si>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</si>
  <si>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</si>
  <si>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</si>
  <si>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</si>
  <si>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</si>
  <si>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</si>
  <si>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</si>
  <si>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</si>
  <si>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</si>
  <si>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</si>
  <si>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</si>
  <si>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</si>
  <si>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</si>
  <si>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</si>
  <si>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</si>
  <si>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</si>
  <si>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</si>
  <si>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</si>
  <si>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</si>
  <si>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</si>
  <si>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</si>
  <si>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</si>
  <si>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</si>
  <si>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</si>
  <si>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</si>
  <si>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</si>
  <si>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</si>
  <si>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</si>
  <si>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</si>
  <si>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</si>
  <si>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</si>
  <si>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</si>
  <si>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</si>
  <si>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</si>
  <si>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</si>
  <si>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</si>
  <si>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</si>
  <si>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</si>
  <si>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</si>
  <si>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</si>
  <si>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</si>
  <si>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</si>
  <si>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</si>
  <si>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</si>
  <si>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</si>
  <si>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</si>
  <si>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</si>
  <si>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</si>
  <si>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</si>
  <si>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</si>
  <si>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</si>
  <si>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</si>
  <si>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</si>
  <si>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</si>
  <si>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</si>
  <si>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</si>
  <si>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</si>
  <si>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</si>
  <si>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</si>
  <si>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</si>
  <si>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</si>
  <si>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</si>
  <si>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</si>
  <si>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</si>
  <si>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</si>
  <si>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</si>
  <si>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</si>
  <si>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</si>
  <si>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</si>
  <si>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</si>
  <si>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</si>
  <si>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</si>
  <si>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</si>
  <si>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</si>
  <si>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</si>
  <si>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</si>
  <si>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</si>
  <si>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</si>
  <si>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</si>
  <si>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</si>
  <si>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</si>
  <si>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</si>
  <si>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</si>
  <si>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</si>
  <si>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</si>
  <si>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</si>
  <si>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</si>
  <si>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</si>
  <si>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</si>
  <si>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</si>
  <si>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</si>
  <si>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</si>
  <si>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</si>
  <si>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</si>
  <si>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</si>
  <si>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</si>
  <si>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</si>
  <si>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</si>
  <si>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</si>
  <si>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</si>
  <si>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</si>
  <si>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</si>
  <si>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</si>
  <si>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</si>
  <si>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</si>
  <si>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</si>
  <si>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</si>
  <si>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</si>
  <si>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</si>
  <si>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</si>
  <si>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</si>
  <si>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</si>
  <si>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</si>
  <si>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</si>
  <si>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</si>
  <si>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</si>
  <si>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</si>
  <si>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</si>
  <si>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</si>
  <si>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</si>
  <si>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</si>
  <si>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</si>
  <si>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</si>
  <si>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</si>
  <si>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</si>
  <si>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</si>
  <si>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</si>
  <si>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</si>
  <si>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</si>
  <si>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</si>
  <si>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</si>
  <si>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</si>
  <si>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</si>
  <si>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</si>
  <si>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</si>
  <si>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</si>
  <si>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</si>
  <si>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</si>
  <si>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</si>
  <si>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</si>
  <si>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</si>
  <si>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</si>
  <si>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</si>
  <si>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</si>
  <si>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</si>
  <si>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</si>
  <si>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</si>
  <si>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</si>
  <si>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</si>
  <si>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</si>
  <si>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</si>
  <si>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</si>
  <si>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</si>
  <si>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</si>
  <si>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</si>
  <si>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</si>
  <si>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</si>
  <si>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</si>
  <si>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</si>
  <si>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</si>
  <si>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</si>
  <si>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</si>
  <si>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</si>
  <si>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</si>
  <si>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</si>
  <si>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</si>
  <si>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</si>
  <si>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</si>
  <si>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</si>
  <si>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</si>
  <si>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</si>
  <si>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</si>
  <si>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</si>
  <si>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</si>
  <si>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</si>
  <si>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</si>
  <si>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</si>
  <si>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</si>
  <si>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</si>
  <si>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</si>
  <si>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</si>
  <si>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</si>
  <si>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</si>
  <si>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</si>
  <si>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</si>
  <si>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</si>
  <si>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</si>
  <si>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</si>
  <si>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</si>
  <si>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</si>
  <si>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</si>
  <si>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</si>
  <si>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</si>
  <si>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</si>
  <si>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</si>
  <si>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</si>
  <si>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</si>
  <si>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</si>
  <si>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</si>
  <si>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</si>
  <si>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</si>
  <si>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</si>
  <si>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</si>
  <si>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</si>
  <si>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</si>
  <si>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</si>
  <si>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</si>
  <si>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</si>
  <si>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</si>
  <si>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</si>
  <si>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</si>
  <si>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</si>
  <si>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</si>
  <si>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</si>
  <si>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</si>
  <si>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</si>
  <si>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</si>
  <si>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</si>
  <si>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</si>
  <si>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</si>
  <si>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</si>
  <si>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</si>
  <si>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</si>
  <si>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</si>
  <si>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</si>
  <si>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</si>
  <si>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</si>
  <si>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</si>
  <si>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</si>
  <si>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</si>
  <si>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</si>
  <si>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</si>
  <si>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</si>
  <si>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</si>
  <si>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</si>
  <si>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</si>
  <si>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</si>
  <si>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</si>
  <si>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</si>
  <si>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</si>
  <si>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</si>
  <si>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</si>
  <si>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</si>
  <si>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</si>
  <si>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</si>
  <si>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</si>
  <si>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</si>
  <si>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</si>
  <si>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</si>
  <si>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</si>
  <si>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</si>
  <si>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</si>
  <si>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</si>
  <si>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</si>
  <si>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</si>
  <si>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</si>
  <si>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</si>
  <si>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</si>
  <si>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</si>
  <si>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</si>
  <si>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</si>
  <si>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</si>
  <si>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</si>
  <si>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</si>
  <si>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</si>
  <si>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</si>
  <si>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</si>
  <si>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</si>
  <si>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</si>
  <si>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</si>
  <si>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</si>
  <si>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</si>
  <si>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</si>
  <si>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</si>
  <si>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</si>
  <si>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</si>
  <si>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</si>
  <si>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</si>
  <si>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</si>
  <si>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</si>
  <si>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</si>
  <si>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</si>
  <si>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</si>
  <si>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</si>
  <si>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</si>
  <si>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</si>
  <si>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</si>
  <si>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</si>
  <si>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</si>
  <si>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</si>
  <si>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</si>
  <si>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</si>
  <si>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</si>
  <si>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</si>
  <si>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</si>
  <si>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</si>
  <si>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</si>
  <si>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</si>
  <si>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</si>
  <si>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</si>
  <si>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</si>
  <si>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</si>
  <si>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</si>
  <si>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</si>
  <si>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</si>
  <si>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</si>
  <si>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</si>
  <si>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</si>
  <si>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</si>
  <si>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</si>
  <si>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</si>
  <si>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</si>
  <si>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</si>
  <si>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</si>
  <si>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</si>
  <si>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</si>
  <si>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</si>
  <si>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</si>
  <si>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</si>
  <si>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</si>
  <si>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</si>
  <si>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</si>
  <si>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</si>
  <si>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</si>
  <si>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</si>
  <si>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</si>
  <si>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</si>
  <si>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</si>
  <si>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</si>
  <si>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</si>
  <si>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</si>
  <si>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</si>
  <si>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</si>
  <si>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</si>
  <si>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</si>
  <si>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</si>
  <si>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</si>
  <si>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</si>
  <si>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</si>
  <si>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</si>
  <si>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</si>
  <si>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</si>
  <si>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</si>
  <si>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</si>
  <si>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</si>
  <si>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</si>
  <si>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</si>
  <si>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</si>
  <si>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</si>
  <si>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</si>
  <si>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</si>
  <si>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</si>
  <si>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</si>
  <si>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</si>
  <si>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</si>
  <si>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</si>
  <si>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</si>
  <si>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</si>
  <si>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</si>
  <si>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</si>
  <si>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</si>
  <si>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</si>
  <si>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</si>
  <si>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</si>
  <si>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</si>
  <si>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</si>
  <si>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</si>
  <si>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</si>
  <si>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</si>
  <si>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</si>
  <si>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</si>
  <si>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</si>
  <si>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</si>
  <si>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</si>
  <si>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</si>
  <si>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</si>
  <si>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</si>
  <si>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</si>
  <si>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</si>
  <si>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</si>
  <si>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</si>
  <si>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</si>
  <si>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</si>
  <si>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</si>
  <si>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</si>
  <si>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</si>
  <si>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</si>
  <si>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</si>
  <si>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</si>
  <si>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</si>
  <si>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</si>
  <si>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</si>
  <si>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</si>
  <si>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</si>
  <si>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</si>
  <si>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</si>
  <si>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</si>
  <si>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</si>
  <si>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</si>
  <si>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</si>
  <si>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</si>
  <si>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</si>
  <si>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</si>
  <si>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</si>
  <si>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</si>
  <si>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</si>
  <si>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</si>
  <si>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</si>
  <si>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</si>
  <si>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</si>
  <si>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</si>
  <si>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</si>
  <si>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</si>
  <si>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</si>
  <si>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</si>
  <si>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</si>
  <si>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</si>
  <si>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</si>
  <si>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</si>
  <si>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</si>
  <si>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</si>
  <si>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</si>
  <si>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</si>
  <si>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</si>
  <si>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</si>
  <si>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</si>
  <si>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</si>
  <si>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</si>
  <si>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</si>
  <si>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</si>
  <si>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</si>
  <si>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</si>
  <si>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</si>
  <si>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</si>
  <si>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</si>
  <si>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</si>
  <si>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</si>
  <si>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</si>
  <si>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</si>
  <si>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</si>
  <si>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</si>
  <si>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</si>
  <si>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</si>
  <si>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</si>
  <si>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</si>
  <si>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</si>
  <si>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</si>
  <si>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</si>
  <si>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</si>
  <si>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</si>
  <si>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</si>
  <si>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</si>
  <si>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</si>
  <si>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</si>
  <si>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</si>
  <si>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</si>
  <si>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</si>
  <si>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</si>
  <si>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</si>
  <si>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</si>
  <si>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</si>
  <si>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</si>
  <si>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</si>
  <si>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</si>
  <si>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</si>
  <si>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</si>
  <si>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</si>
  <si>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</si>
  <si>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</si>
  <si>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</si>
  <si>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</si>
  <si>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</si>
  <si>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</si>
  <si>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</si>
  <si>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</si>
  <si>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</si>
  <si>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</si>
  <si>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</si>
  <si>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</si>
  <si>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</si>
  <si>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</si>
  <si>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</si>
  <si>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</si>
  <si>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</si>
  <si>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</si>
  <si>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</si>
  <si>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</si>
  <si>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</si>
  <si>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</si>
  <si>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</si>
  <si>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</si>
  <si>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</si>
  <si>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</si>
  <si>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</si>
  <si>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</si>
  <si>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</si>
  <si>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</si>
  <si>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</si>
  <si>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</si>
  <si>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</si>
  <si>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</si>
  <si>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</si>
  <si>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</si>
  <si>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</si>
  <si>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</si>
  <si>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</si>
  <si>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</si>
  <si>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</si>
  <si>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</si>
  <si>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</si>
  <si>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</si>
  <si>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</si>
  <si>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</si>
  <si>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</si>
  <si>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</si>
  <si>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</si>
  <si>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</si>
  <si>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</si>
  <si>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</si>
  <si>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</si>
  <si>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</si>
  <si>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</si>
  <si>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</si>
  <si>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</si>
  <si>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</si>
  <si>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</si>
  <si>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</si>
  <si>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</si>
  <si>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</si>
  <si>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</si>
  <si>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</si>
  <si>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</si>
  <si>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</si>
  <si>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</si>
  <si>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</si>
  <si>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</si>
  <si>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</si>
  <si>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</si>
  <si>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</si>
  <si>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</si>
  <si>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</si>
  <si>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</si>
  <si>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</si>
  <si>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</si>
  <si>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</si>
  <si>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</si>
  <si>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</si>
  <si>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</si>
  <si>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</si>
  <si>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</si>
  <si>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</si>
  <si>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</si>
  <si>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</si>
  <si>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</si>
  <si>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</si>
  <si>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</si>
  <si>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</si>
  <si>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</si>
  <si>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</si>
  <si>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</si>
  <si>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</si>
  <si>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</si>
  <si>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</si>
  <si>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</si>
  <si>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</si>
  <si>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</si>
  <si>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</si>
  <si>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</si>
  <si>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</si>
  <si>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</si>
  <si>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</si>
  <si>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</si>
  <si>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</si>
  <si>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</si>
  <si>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</si>
  <si>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</si>
  <si>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</si>
  <si>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</si>
  <si>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</si>
  <si>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</si>
  <si>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</si>
  <si>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</si>
  <si>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</si>
  <si>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</si>
  <si>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</si>
  <si>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</si>
  <si>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</si>
  <si>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</si>
  <si>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</si>
  <si>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</si>
  <si>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</si>
  <si>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</si>
  <si>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</si>
  <si>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</si>
  <si>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</si>
  <si>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</si>
  <si>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</si>
  <si>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</si>
  <si>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</si>
  <si>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</si>
  <si>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</si>
  <si>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</si>
  <si>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</si>
  <si>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</si>
  <si>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</si>
  <si>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</si>
  <si>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</si>
  <si>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</si>
  <si>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</si>
  <si>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</si>
  <si>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</si>
  <si>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</si>
  <si>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</si>
  <si>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</si>
  <si>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</si>
  <si>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</si>
  <si>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</si>
  <si>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</si>
  <si>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</si>
  <si>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</si>
  <si>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</si>
  <si>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</si>
  <si>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</si>
  <si>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</si>
  <si>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</si>
  <si>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</si>
  <si>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</si>
  <si>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</si>
  <si>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</si>
  <si>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</si>
  <si>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</si>
  <si>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</si>
  <si>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</si>
  <si>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</si>
  <si>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</si>
  <si>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</si>
  <si>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</si>
  <si>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</si>
  <si>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</si>
  <si>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</si>
  <si>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</si>
  <si>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</si>
  <si>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</si>
  <si>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</si>
  <si>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</si>
  <si>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</si>
  <si>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</si>
  <si>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</si>
  <si>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</si>
  <si>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</si>
  <si>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</si>
  <si>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</si>
  <si>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</si>
  <si>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</si>
  <si>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</si>
  <si>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</si>
  <si>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</si>
  <si>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</si>
  <si>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</si>
  <si>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</si>
  <si>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</si>
  <si>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</si>
  <si>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</si>
  <si>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</si>
  <si>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</si>
  <si>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</si>
  <si>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</si>
  <si>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</si>
  <si>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</si>
  <si>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</si>
  <si>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</si>
  <si>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</si>
  <si>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</si>
  <si>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</si>
  <si>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</si>
  <si>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</si>
  <si>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</si>
  <si>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</si>
  <si>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</si>
  <si>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</si>
  <si>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</si>
  <si>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</si>
  <si>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</si>
  <si>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</si>
  <si>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</si>
  <si>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</si>
  <si>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</si>
  <si>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</si>
  <si>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</si>
  <si>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</si>
  <si>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</si>
  <si>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</si>
  <si>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</si>
  <si>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</si>
  <si>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</si>
  <si>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</si>
  <si>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</si>
  <si>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</si>
  <si>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</si>
  <si>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</si>
  <si>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</si>
  <si>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</si>
  <si>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</si>
  <si>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</si>
  <si>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</si>
  <si>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</si>
  <si>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</si>
  <si>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</si>
  <si>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</si>
  <si>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</si>
  <si>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</si>
  <si>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</si>
  <si>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</si>
  <si>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</si>
  <si>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</si>
  <si>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</si>
  <si>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</si>
  <si>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</si>
  <si>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</si>
  <si>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</si>
  <si>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</si>
  <si>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</si>
  <si>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</si>
  <si>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</si>
  <si>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</si>
  <si>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</si>
  <si>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</si>
  <si>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</si>
  <si>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</si>
  <si>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</si>
  <si>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</si>
  <si>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</si>
  <si>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</si>
  <si>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</si>
  <si>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</si>
  <si>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</si>
  <si>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</si>
  <si>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</si>
  <si>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</si>
  <si>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</si>
  <si>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</si>
  <si>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</si>
  <si>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</si>
  <si>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</si>
  <si>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</si>
  <si>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</si>
  <si>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</si>
  <si>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</si>
  <si>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</si>
  <si>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</si>
  <si>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</si>
  <si>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</si>
  <si>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</si>
  <si>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</si>
  <si>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</si>
  <si>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</si>
  <si>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</si>
  <si>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</si>
  <si>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</si>
  <si>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</si>
  <si>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</si>
  <si>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</si>
  <si>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</si>
  <si>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</si>
  <si>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</si>
  <si>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</si>
  <si>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</si>
  <si>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</si>
  <si>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</si>
  <si>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</si>
  <si>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</si>
  <si>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</si>
  <si>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</si>
  <si>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</si>
  <si>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</si>
  <si>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</si>
  <si>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</si>
  <si>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</si>
  <si>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</si>
  <si>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</si>
  <si>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</si>
  <si>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</si>
  <si>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</si>
  <si>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</si>
  <si>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</si>
  <si>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</si>
  <si>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</si>
  <si>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</si>
  <si>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</si>
  <si>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</si>
  <si>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</si>
  <si>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</si>
  <si>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</si>
  <si>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</si>
  <si>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</si>
  <si>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</si>
  <si>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</si>
  <si>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</si>
  <si>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</si>
  <si>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</si>
  <si>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</si>
  <si>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</si>
  <si>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</si>
  <si>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</si>
  <si>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</si>
  <si>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</si>
  <si>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</si>
  <si>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</si>
  <si>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</si>
  <si>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</si>
  <si>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</si>
  <si>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</si>
  <si>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</si>
  <si>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</si>
  <si>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</si>
  <si>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</si>
  <si>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</si>
  <si>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</si>
  <si>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</si>
  <si>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</si>
  <si>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</si>
  <si>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</si>
  <si>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</si>
  <si>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</si>
  <si>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</si>
  <si>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</si>
  <si>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</si>
  <si>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</si>
  <si>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</si>
  <si>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</si>
  <si>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</si>
  <si>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</si>
  <si>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</si>
  <si>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</si>
  <si>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</si>
  <si>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</si>
  <si>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</si>
  <si>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</si>
  <si>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</si>
  <si>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</si>
  <si>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</si>
  <si>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</si>
  <si>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</si>
  <si>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</si>
  <si>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</si>
  <si>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</si>
  <si>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</si>
  <si>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</si>
  <si>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</si>
  <si>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</si>
  <si>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</si>
  <si>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</si>
  <si>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</si>
  <si>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</si>
  <si>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</si>
  <si>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</si>
  <si>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</si>
  <si>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</si>
  <si>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</si>
  <si>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</si>
  <si>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</si>
  <si>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</si>
  <si>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</si>
  <si>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</si>
  <si>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</si>
  <si>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</si>
  <si>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</si>
  <si>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</si>
  <si>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</si>
  <si>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</si>
  <si>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</si>
  <si>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</si>
  <si>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</si>
  <si>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</si>
  <si>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</si>
  <si>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</si>
  <si>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</si>
  <si>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</si>
  <si>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</si>
  <si>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</si>
  <si>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</si>
  <si>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</si>
  <si>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</si>
  <si>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</si>
  <si>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</si>
  <si>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</si>
  <si>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</si>
  <si>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</si>
  <si>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</si>
  <si>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</si>
  <si>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</si>
  <si>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</si>
  <si>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</si>
  <si>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</si>
  <si>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</si>
  <si>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</si>
  <si>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</si>
  <si>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</si>
  <si>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</si>
  <si>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</si>
  <si>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</si>
  <si>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</si>
  <si>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</si>
  <si>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</si>
  <si>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</si>
  <si>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</si>
  <si>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</si>
  <si>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</si>
  <si>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</si>
  <si>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</si>
  <si>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</si>
  <si>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</si>
  <si>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</si>
  <si>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</si>
  <si>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</si>
  <si>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</si>
  <si>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</si>
  <si>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</si>
  <si>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</si>
  <si>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</si>
  <si>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</si>
  <si>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</si>
  <si>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</si>
  <si>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</si>
  <si>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</si>
  <si>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</si>
  <si>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</si>
  <si>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</si>
  <si>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</si>
  <si>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</si>
  <si>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</si>
  <si>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</si>
  <si>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</si>
  <si>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</si>
  <si>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</si>
  <si>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</si>
  <si>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</si>
  <si>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</si>
  <si>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</si>
  <si>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</si>
  <si>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</si>
  <si>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</si>
  <si>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</si>
  <si>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</si>
  <si>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</si>
  <si>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</si>
  <si>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</si>
  <si>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</si>
  <si>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</si>
  <si>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</si>
  <si>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</si>
  <si>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</si>
  <si>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</si>
  <si>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</si>
  <si>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</si>
  <si>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</si>
  <si>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</si>
  <si>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</si>
  <si>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</si>
  <si>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</si>
  <si>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</si>
  <si>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</si>
  <si>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</si>
  <si>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</si>
  <si>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</si>
  <si>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</si>
  <si>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</si>
  <si>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</si>
  <si>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</si>
  <si>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</si>
  <si>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</si>
  <si>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</si>
  <si>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</si>
  <si>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</si>
  <si>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</si>
  <si>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</si>
  <si>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</si>
  <si>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</si>
  <si>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</si>
  <si>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</si>
  <si>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</si>
  <si>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</si>
  <si>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</si>
  <si>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</si>
  <si>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</si>
  <si>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</si>
  <si>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</si>
  <si>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</si>
  <si>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</si>
  <si>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</si>
  <si>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</si>
  <si>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</si>
  <si>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</si>
  <si>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</si>
  <si>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</si>
  <si>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</si>
  <si>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</si>
  <si>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</si>
  <si>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</si>
  <si>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</si>
  <si>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</si>
  <si>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</si>
  <si>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</si>
  <si>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</si>
  <si>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</si>
  <si>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</si>
  <si>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</si>
  <si>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</si>
  <si>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</si>
  <si>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</si>
  <si>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</si>
  <si>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</si>
  <si>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</si>
  <si>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</si>
  <si>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</si>
  <si>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</si>
  <si>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</si>
  <si>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</si>
  <si>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</si>
  <si>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</si>
  <si>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</si>
  <si>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</si>
  <si>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</si>
  <si>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</si>
  <si>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</si>
  <si>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</si>
  <si>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</si>
  <si>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</si>
  <si>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</si>
  <si>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</si>
  <si>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</si>
  <si>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</si>
  <si>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</si>
  <si>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</si>
  <si>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</si>
  <si>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</si>
  <si>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</si>
  <si>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</si>
  <si>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</si>
  <si>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</si>
  <si>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</si>
  <si>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</si>
  <si>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</si>
  <si>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</si>
  <si>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</si>
  <si>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</si>
  <si>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</si>
  <si>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</si>
  <si>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</si>
  <si>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</si>
  <si>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</si>
  <si>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</si>
  <si>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</si>
  <si>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</si>
  <si>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</si>
  <si>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</si>
  <si>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</si>
  <si>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</si>
  <si>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</si>
  <si>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</si>
  <si>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</si>
  <si>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</si>
  <si>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</si>
  <si>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</si>
  <si>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</si>
  <si>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</si>
  <si>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</si>
  <si>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</si>
  <si>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</si>
  <si>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</si>
  <si>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</si>
  <si>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</si>
  <si>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</si>
  <si>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</si>
  <si>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</si>
  <si>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</si>
  <si>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</si>
  <si>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</si>
  <si>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</si>
  <si>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</si>
  <si>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</si>
  <si>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</si>
  <si>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</si>
  <si>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</si>
  <si>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</si>
  <si>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</si>
  <si>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</si>
  <si>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</si>
  <si>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</si>
  <si>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</si>
  <si>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</si>
  <si>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</si>
  <si>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</si>
  <si>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</si>
  <si>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</si>
  <si>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</si>
  <si>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</si>
  <si>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</si>
  <si>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</si>
  <si>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</si>
  <si>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</si>
  <si>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</si>
  <si>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</si>
  <si>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</si>
  <si>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</si>
  <si>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</si>
  <si>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</si>
  <si>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</si>
  <si>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</si>
  <si>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</si>
  <si>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</si>
  <si>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</si>
  <si>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</si>
  <si>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</si>
  <si>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</si>
  <si>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</si>
  <si>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</si>
  <si>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</si>
  <si>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</si>
  <si>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</si>
  <si>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</si>
  <si>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</si>
  <si>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</si>
  <si>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</si>
  <si>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</si>
  <si>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</si>
  <si>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</si>
  <si>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</si>
  <si>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</si>
  <si>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</si>
  <si>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</si>
  <si>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</si>
  <si>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</si>
  <si>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</si>
  <si>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</si>
  <si>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</si>
  <si>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</si>
  <si>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</si>
  <si>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</si>
  <si>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</si>
  <si>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</si>
  <si>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</si>
  <si>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</si>
  <si>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</si>
  <si>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</si>
  <si>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</si>
  <si>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</si>
  <si>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</si>
  <si>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</si>
  <si>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</si>
  <si>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</si>
  <si>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</si>
  <si>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</si>
  <si>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</si>
  <si>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</si>
  <si>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</si>
  <si>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</si>
  <si>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</si>
  <si>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</si>
  <si>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</si>
  <si>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</si>
  <si>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</si>
  <si>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</si>
  <si>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</si>
  <si>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</si>
  <si>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</si>
  <si>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</si>
  <si>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</si>
  <si>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</si>
  <si>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</si>
  <si>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</si>
  <si>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</si>
  <si>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</si>
  <si>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</si>
  <si>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</si>
  <si>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</si>
  <si>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</si>
  <si>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</si>
  <si>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</si>
  <si>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</si>
  <si>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</si>
  <si>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</si>
  <si>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</si>
  <si>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</si>
  <si>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</si>
  <si>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</si>
  <si>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</si>
  <si>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</si>
  <si>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</si>
  <si>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</si>
  <si>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</si>
  <si>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</si>
  <si>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</si>
  <si>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</si>
  <si>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</si>
  <si>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</si>
  <si>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</si>
  <si>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</si>
  <si>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</si>
  <si>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</si>
  <si>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</si>
  <si>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</si>
  <si>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</si>
  <si>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</si>
  <si>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</si>
  <si>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</si>
  <si>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</si>
  <si>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</si>
  <si>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</si>
  <si>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</si>
  <si>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</si>
  <si>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</si>
  <si>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</si>
  <si>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</si>
  <si>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</si>
  <si>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</si>
  <si>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</si>
  <si>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</si>
  <si>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</si>
  <si>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</si>
  <si>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</si>
  <si>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</si>
  <si>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</si>
  <si>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</si>
  <si>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</si>
  <si>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</si>
  <si>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</si>
  <si>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</si>
  <si>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</si>
  <si>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</si>
  <si>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</si>
  <si>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</si>
  <si>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</si>
  <si>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</si>
  <si>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</si>
  <si>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</si>
  <si>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</si>
  <si>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</si>
  <si>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</si>
  <si>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</si>
  <si>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</si>
  <si>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</si>
  <si>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</si>
  <si>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</si>
  <si>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</si>
  <si>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</si>
  <si>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</si>
  <si>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</si>
  <si>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</si>
  <si>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</si>
  <si>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</si>
  <si>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</si>
  <si>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</si>
  <si>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</si>
  <si>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</si>
  <si>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</si>
  <si>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</si>
  <si>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</si>
  <si>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</si>
  <si>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</si>
  <si>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</si>
  <si>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</si>
  <si>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</si>
  <si>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</si>
  <si>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</si>
  <si>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</si>
  <si>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</si>
  <si>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</si>
  <si>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</si>
  <si>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</si>
  <si>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</si>
  <si>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</si>
  <si>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</si>
  <si>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</si>
  <si>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</si>
  <si>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</si>
  <si>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</si>
  <si>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</si>
  <si>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</si>
  <si>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</si>
  <si>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</si>
  <si>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</si>
  <si>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</si>
  <si>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</si>
  <si>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</si>
  <si>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</si>
  <si>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</si>
  <si>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</si>
  <si>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</si>
  <si>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</si>
  <si>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</si>
  <si>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</si>
  <si>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</si>
  <si>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</si>
  <si>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</si>
  <si>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</si>
  <si>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</si>
  <si>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</si>
  <si>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</si>
  <si>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</si>
  <si>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</si>
  <si>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</si>
  <si>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</si>
  <si>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</si>
  <si>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</si>
  <si>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</si>
  <si>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</si>
  <si>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</si>
  <si>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</si>
  <si>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</si>
  <si>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</si>
  <si>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</si>
  <si>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</si>
  <si>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</si>
  <si>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</si>
  <si>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</si>
  <si>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</si>
  <si>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</si>
  <si>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</si>
  <si>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</si>
  <si>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</si>
  <si>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</si>
  <si>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</si>
  <si>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</si>
  <si>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</si>
  <si>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</si>
  <si>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</si>
  <si>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</si>
  <si>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</si>
  <si>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</si>
  <si>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</si>
  <si>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</si>
  <si>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</si>
  <si>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</si>
  <si>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</si>
  <si>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</si>
  <si>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</si>
  <si>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</si>
  <si>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</si>
  <si>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</si>
  <si>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</si>
  <si>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</si>
  <si>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</si>
  <si>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</si>
  <si>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</si>
  <si>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</si>
  <si>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</si>
  <si>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</si>
  <si>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</si>
  <si>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</si>
  <si>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</si>
  <si>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</si>
  <si>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</si>
  <si>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</si>
  <si>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</si>
  <si>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</si>
  <si>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</si>
  <si>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</si>
  <si>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</si>
  <si>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</si>
  <si>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</si>
  <si>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</si>
  <si>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</si>
  <si>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</si>
  <si>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</si>
  <si>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</si>
  <si>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</si>
  <si>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</si>
  <si>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</si>
  <si>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</si>
  <si>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</si>
  <si>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</si>
  <si>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</si>
  <si>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</si>
  <si>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</si>
  <si>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</si>
  <si>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</si>
  <si>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</si>
  <si>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</si>
  <si>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</si>
  <si>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</si>
  <si>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</si>
  <si>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</si>
  <si>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</si>
  <si>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</si>
  <si>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</si>
  <si>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</si>
  <si>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</si>
  <si>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</si>
  <si>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</si>
  <si>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</si>
  <si>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</si>
  <si>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</si>
  <si>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</si>
  <si>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</si>
  <si>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</si>
  <si>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</si>
  <si>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</si>
  <si>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</si>
  <si>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</si>
  <si>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</si>
  <si>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</si>
  <si>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</si>
  <si>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</si>
  <si>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</si>
  <si>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</si>
  <si>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</si>
  <si>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</si>
  <si>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</si>
  <si>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</si>
  <si>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</si>
  <si>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</si>
  <si>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</si>
  <si>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</si>
  <si>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</si>
  <si>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</si>
  <si>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</si>
  <si>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</si>
  <si>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</si>
  <si>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</si>
  <si>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</si>
  <si>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</si>
  <si>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</si>
  <si>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</si>
  <si>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</si>
  <si>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</si>
  <si>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</si>
  <si>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</si>
  <si>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</si>
  <si>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</si>
  <si>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</si>
  <si>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</si>
  <si>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</si>
  <si>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</si>
  <si>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</si>
  <si>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</si>
  <si>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</si>
  <si>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</si>
  <si>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</si>
  <si>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</si>
  <si>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</si>
  <si>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</si>
  <si>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</si>
  <si>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</si>
  <si>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</si>
  <si>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</si>
  <si>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</si>
  <si>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</si>
  <si>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</si>
  <si>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</si>
  <si>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</si>
  <si>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</si>
  <si>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</si>
  <si>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</si>
  <si>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</si>
  <si>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</si>
  <si>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</si>
  <si>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</si>
  <si>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</si>
  <si>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</si>
  <si>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</si>
  <si>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</si>
  <si>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</si>
  <si>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</si>
  <si>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</si>
  <si>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</si>
  <si>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</si>
  <si>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</si>
  <si>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</si>
  <si>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</si>
  <si>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</si>
  <si>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</si>
  <si>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</si>
  <si>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</si>
  <si>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</si>
  <si>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</si>
  <si>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</si>
  <si>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</si>
  <si>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</si>
  <si>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</si>
  <si>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</si>
  <si>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</si>
  <si>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</si>
  <si>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</si>
  <si>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</si>
  <si>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</si>
  <si>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</si>
  <si>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</si>
  <si>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</si>
  <si>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</si>
  <si>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</si>
  <si>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</si>
  <si>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</si>
  <si>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</si>
  <si>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</si>
  <si>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</si>
  <si>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</si>
  <si>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</si>
  <si>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</si>
  <si>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</si>
  <si>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</si>
  <si>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</si>
  <si>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</si>
  <si>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</si>
  <si>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</si>
  <si>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</si>
  <si>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</si>
  <si>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</si>
  <si>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</si>
  <si>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</si>
  <si>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</si>
  <si>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</si>
  <si>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</si>
  <si>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</si>
  <si>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</si>
  <si>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</si>
  <si>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</si>
  <si>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</si>
  <si>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</si>
  <si>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</si>
  <si>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</si>
  <si>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</si>
  <si>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</si>
  <si>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</si>
  <si>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</si>
  <si>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</si>
  <si>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</si>
  <si>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</si>
  <si>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</si>
  <si>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</si>
  <si>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</si>
  <si>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</si>
  <si>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</si>
  <si>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</si>
  <si>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</si>
  <si>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</si>
  <si>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</si>
  <si>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</si>
  <si>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</si>
  <si>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</si>
  <si>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</si>
  <si>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</si>
  <si>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</si>
  <si>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</si>
  <si>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</si>
  <si>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</si>
  <si>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</si>
  <si>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</si>
  <si>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</si>
  <si>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</si>
  <si>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</si>
  <si>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</si>
  <si>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</si>
  <si>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</si>
  <si>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</si>
  <si>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</si>
  <si>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</si>
  <si>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</si>
  <si>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</si>
  <si>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</si>
  <si>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</si>
  <si>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</si>
  <si>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</si>
  <si>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</si>
  <si>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</si>
  <si>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</si>
  <si>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</si>
  <si>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</si>
  <si>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</si>
  <si>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</si>
  <si>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</si>
  <si>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</si>
  <si>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</si>
  <si>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</si>
  <si>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</si>
  <si>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</si>
  <si>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</si>
  <si>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</si>
  <si>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</si>
  <si>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</si>
  <si>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</si>
  <si>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</si>
  <si>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</si>
  <si>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</si>
  <si>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</si>
  <si>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</si>
  <si>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</si>
  <si>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</si>
  <si>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</si>
  <si>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</si>
  <si>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</si>
  <si>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</si>
  <si>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</si>
  <si>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</si>
  <si>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</si>
  <si>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</si>
  <si>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</si>
  <si>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</si>
  <si>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</si>
  <si>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</si>
  <si>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</si>
  <si>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</si>
  <si>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</si>
  <si>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</si>
  <si>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</si>
  <si>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</si>
  <si>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</si>
  <si>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</si>
  <si>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</si>
  <si>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</si>
  <si>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</si>
  <si>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</si>
  <si>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</si>
  <si>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</si>
  <si>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</si>
  <si>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</si>
  <si>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</si>
  <si>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</si>
  <si>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</si>
  <si>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</si>
  <si>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</si>
  <si>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</si>
  <si>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</si>
  <si>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</si>
  <si>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</si>
  <si>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</si>
  <si>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</si>
  <si>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</si>
  <si>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</si>
  <si>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</si>
  <si>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</si>
  <si>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</si>
  <si>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</si>
  <si>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</si>
  <si>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</si>
  <si>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</si>
  <si>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</si>
  <si>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</si>
  <si>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</si>
  <si>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</si>
  <si>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</si>
  <si>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</si>
  <si>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</si>
  <si>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</si>
  <si>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</si>
  <si>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</si>
  <si>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</si>
  <si>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</si>
  <si>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</si>
  <si>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</si>
  <si>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</si>
  <si>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</si>
  <si>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</si>
  <si>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</si>
  <si>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</si>
  <si>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</si>
  <si>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</si>
  <si>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</si>
  <si>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</si>
  <si>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</si>
  <si>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</si>
  <si>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</si>
  <si>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</si>
  <si>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</si>
  <si>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</si>
  <si>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</si>
  <si>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</si>
  <si>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</si>
  <si>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</si>
  <si>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</si>
  <si>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</si>
  <si>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</si>
  <si>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</si>
  <si>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</si>
  <si>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</si>
  <si>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</si>
  <si>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</si>
  <si>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</si>
  <si>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</si>
  <si>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</si>
  <si>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</si>
  <si>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</si>
  <si>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</si>
  <si>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</si>
  <si>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</si>
  <si>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</si>
  <si>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</si>
  <si>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</si>
  <si>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</si>
  <si>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</si>
  <si>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</si>
  <si>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</si>
  <si>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</si>
  <si>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</si>
  <si>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</si>
  <si>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</si>
  <si>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</si>
  <si>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</si>
  <si>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</si>
  <si>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</si>
  <si>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</si>
  <si>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</si>
  <si>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</si>
  <si>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</si>
  <si>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</si>
  <si>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</si>
  <si>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</si>
  <si>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</si>
  <si>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</si>
  <si>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</si>
  <si>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</si>
  <si>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</si>
  <si>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</si>
  <si>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</si>
  <si>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</si>
  <si>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</si>
  <si>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</si>
  <si>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</si>
  <si>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</si>
  <si>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</si>
  <si>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</si>
  <si>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</si>
  <si>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</si>
  <si>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</si>
  <si>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</si>
  <si>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</si>
  <si>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</si>
  <si>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</si>
  <si>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</si>
  <si>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</si>
  <si>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</si>
  <si>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</si>
  <si>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</si>
  <si>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</si>
  <si>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</si>
  <si>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</si>
  <si>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</si>
  <si>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</si>
  <si>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</si>
  <si>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</si>
  <si>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</si>
  <si>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</si>
  <si>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</si>
  <si>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</si>
  <si>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</si>
  <si>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</si>
  <si>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</si>
  <si>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</si>
  <si>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</si>
  <si>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</si>
  <si>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</si>
  <si>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</si>
  <si>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</si>
  <si>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</si>
  <si>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</si>
  <si>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</si>
  <si>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</si>
  <si>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</si>
  <si>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</si>
  <si>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</si>
  <si>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</si>
  <si>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</si>
  <si>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</si>
  <si>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</si>
  <si>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</si>
  <si>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</si>
  <si>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</si>
  <si>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</si>
  <si>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</si>
  <si>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</si>
  <si>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</si>
  <si>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</si>
  <si>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</si>
  <si>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</si>
  <si>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</si>
  <si>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</si>
  <si>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</si>
  <si>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</si>
  <si>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</si>
  <si>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</si>
  <si>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</si>
  <si>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</si>
  <si>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</si>
  <si>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</si>
  <si>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</si>
  <si>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</si>
  <si>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</si>
  <si>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</si>
  <si>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</si>
  <si>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</si>
  <si>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</si>
  <si>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</si>
  <si>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</si>
  <si>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</si>
  <si>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</si>
  <si>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</si>
  <si>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</si>
  <si>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</si>
  <si>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</si>
  <si>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</si>
  <si>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</si>
  <si>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</si>
  <si>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</si>
  <si>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</si>
  <si>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</si>
  <si>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</si>
  <si>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</si>
  <si>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</si>
  <si>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</si>
  <si>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</si>
  <si>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</si>
  <si>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</si>
  <si>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</si>
  <si>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</si>
  <si>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</si>
  <si>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</si>
  <si>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</si>
  <si>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</si>
  <si>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</si>
  <si>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</si>
  <si>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</si>
  <si>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</si>
  <si>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</si>
  <si>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</si>
  <si>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</si>
  <si>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</si>
  <si>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</si>
  <si>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</si>
  <si>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</si>
  <si>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</si>
  <si>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</si>
  <si>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</si>
  <si>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</si>
  <si>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</si>
  <si>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</si>
  <si>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</si>
  <si>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</si>
  <si>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</si>
  <si>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</si>
  <si>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</si>
  <si>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</si>
  <si>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</si>
  <si>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</si>
  <si>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</si>
  <si>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</si>
  <si>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</si>
  <si>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</si>
  <si>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</si>
  <si>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</si>
  <si>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</si>
  <si>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</si>
  <si>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</si>
  <si>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</si>
  <si>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</si>
  <si>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</si>
  <si>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</si>
  <si>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</si>
  <si>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</si>
  <si>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</si>
  <si>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</si>
  <si>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</si>
  <si>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</si>
  <si>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</si>
  <si>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</si>
  <si>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</si>
  <si>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</si>
  <si>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</si>
  <si>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</si>
  <si>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</si>
  <si>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</si>
  <si>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</si>
  <si>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</si>
  <si>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</si>
  <si>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</si>
  <si>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</si>
  <si>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</si>
  <si>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</si>
  <si>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</si>
  <si>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</si>
  <si>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</si>
  <si>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</si>
  <si>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</si>
  <si>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</si>
  <si>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</si>
  <si>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</si>
  <si>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</si>
  <si>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</si>
  <si>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</si>
  <si>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</si>
  <si>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</si>
  <si>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</si>
  <si>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</si>
  <si>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</si>
  <si>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</si>
  <si>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</si>
  <si>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</si>
  <si>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</si>
  <si>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</si>
  <si>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</si>
  <si>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</si>
  <si>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</si>
  <si>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</si>
  <si>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</si>
  <si>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</si>
  <si>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</si>
  <si>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</si>
  <si>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</si>
  <si>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</si>
  <si>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</si>
  <si>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</si>
  <si>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</si>
  <si>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</si>
  <si>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</si>
  <si>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</si>
  <si>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</si>
  <si>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</si>
  <si>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</si>
  <si>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</si>
  <si>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</si>
  <si>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</si>
  <si>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</si>
  <si>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</si>
  <si>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</si>
  <si>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</si>
  <si>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</si>
  <si>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</si>
  <si>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</si>
  <si>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</si>
  <si>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</si>
  <si>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</si>
  <si>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</si>
  <si>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</si>
  <si>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</si>
  <si>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</si>
  <si>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</si>
  <si>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</si>
  <si>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</si>
  <si>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</si>
  <si>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</si>
  <si>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</si>
  <si>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</si>
  <si>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</si>
  <si>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</si>
  <si>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</si>
  <si>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</si>
  <si>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</si>
  <si>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</si>
  <si>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</si>
  <si>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</si>
  <si>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</si>
  <si>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</si>
  <si>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</si>
  <si>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</si>
  <si>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</si>
  <si>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</si>
  <si>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</si>
  <si>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</si>
  <si>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</si>
  <si>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</si>
  <si>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</si>
  <si>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</si>
  <si>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</si>
  <si>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</si>
  <si>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</si>
  <si>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</si>
  <si>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</si>
  <si>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</si>
  <si>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</si>
  <si>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</si>
  <si>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</si>
  <si>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</si>
  <si>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</si>
  <si>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</si>
  <si>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</si>
  <si>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</si>
  <si>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</si>
  <si>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</si>
  <si>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</si>
  <si>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</si>
  <si>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</si>
  <si>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</si>
  <si>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</si>
  <si>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</si>
  <si>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</si>
  <si>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</si>
  <si>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</si>
  <si>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</si>
  <si>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</si>
  <si>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</si>
  <si>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</si>
  <si>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</si>
  <si>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</si>
  <si>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</si>
  <si>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</si>
  <si>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</si>
  <si>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</si>
  <si>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</si>
  <si>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</si>
  <si>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</si>
  <si>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</si>
  <si>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</si>
  <si>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</si>
  <si>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</si>
  <si>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</si>
  <si>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</si>
  <si>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</si>
  <si>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</si>
  <si>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</si>
  <si>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</si>
  <si>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</si>
  <si>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</si>
  <si>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</si>
  <si>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</si>
  <si>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</si>
  <si>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</si>
  <si>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</si>
  <si>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</si>
  <si>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</si>
  <si>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</si>
  <si>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</si>
  <si>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</si>
  <si>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</si>
  <si>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</si>
  <si>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</si>
  <si>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</si>
  <si>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</si>
  <si>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</si>
  <si>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</si>
  <si>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</si>
  <si>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</si>
  <si>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</si>
  <si>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</si>
  <si>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</si>
  <si>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</si>
  <si>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</si>
  <si>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</si>
  <si>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</si>
  <si>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</si>
  <si>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</si>
  <si>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</si>
  <si>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</si>
  <si>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</si>
  <si>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</si>
  <si>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</si>
  <si>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</si>
  <si>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</si>
  <si>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</si>
  <si>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</si>
  <si>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</si>
  <si>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</si>
  <si>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</si>
  <si>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</si>
  <si>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</si>
  <si>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</si>
  <si>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</si>
  <si>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</si>
  <si>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</si>
  <si>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</si>
  <si>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</si>
  <si>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</si>
  <si>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</si>
  <si>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</si>
  <si>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</si>
  <si>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</si>
  <si>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</si>
  <si>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</si>
  <si>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</si>
  <si>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</si>
  <si>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</si>
  <si>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</si>
  <si>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</si>
  <si>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</si>
  <si>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</si>
  <si>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</si>
  <si>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</si>
  <si>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</si>
  <si>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</si>
  <si>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</si>
  <si>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</si>
  <si>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</si>
  <si>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</si>
  <si>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</si>
  <si>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</si>
  <si>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</si>
  <si>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</si>
  <si>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</si>
  <si>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</si>
  <si>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</si>
  <si>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</si>
  <si>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</si>
  <si>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</si>
  <si>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</si>
  <si>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</si>
  <si>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</si>
  <si>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</si>
  <si>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</si>
  <si>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</si>
  <si>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</si>
  <si>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</si>
  <si>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</si>
  <si>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</si>
  <si>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</si>
  <si>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</si>
  <si>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</si>
  <si>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</si>
  <si>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</si>
  <si>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</si>
  <si>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</si>
  <si>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</si>
  <si>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</si>
  <si>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</si>
  <si>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</si>
  <si>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</si>
  <si>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</si>
  <si>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</si>
  <si>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</si>
  <si>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</si>
  <si>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</si>
  <si>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</si>
  <si>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</si>
  <si>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</si>
  <si>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</si>
  <si>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</si>
  <si>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</si>
  <si>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</si>
  <si>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</si>
  <si>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</si>
  <si>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</si>
  <si>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</si>
  <si>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</si>
  <si>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</si>
  <si>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</si>
  <si>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</si>
  <si>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</si>
  <si>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</si>
  <si>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</si>
  <si>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</si>
  <si>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</si>
  <si>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</si>
  <si>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</si>
  <si>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</si>
  <si>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</si>
  <si>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</si>
  <si>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</si>
  <si>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</si>
  <si>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</si>
  <si>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</si>
  <si>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</si>
  <si>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</si>
  <si>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</si>
  <si>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</si>
  <si>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</si>
  <si>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</si>
  <si>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</si>
  <si>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</si>
  <si>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</si>
  <si>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</si>
  <si>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</si>
  <si>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</si>
  <si>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</si>
  <si>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</si>
  <si>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</si>
  <si>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</si>
  <si>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</si>
  <si>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</si>
  <si>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</si>
  <si>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</si>
  <si>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</si>
  <si>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</si>
  <si>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</si>
  <si>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</si>
  <si>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</si>
  <si>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</si>
  <si>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</si>
  <si>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</si>
  <si>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</si>
  <si>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</si>
  <si>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</si>
  <si>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</si>
  <si>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</si>
  <si>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</si>
  <si>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</si>
  <si>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</si>
  <si>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</si>
  <si>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</si>
  <si>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</si>
  <si>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</si>
  <si>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</si>
  <si>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</si>
  <si>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</si>
  <si>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</si>
  <si>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</si>
  <si>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</si>
  <si>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</si>
  <si>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</si>
  <si>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</si>
  <si>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</si>
  <si>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</si>
  <si>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</si>
  <si>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</si>
  <si>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</si>
  <si>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</si>
  <si>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</si>
  <si>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</si>
  <si>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</si>
  <si>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</si>
  <si>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</si>
  <si>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</si>
  <si>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</si>
  <si>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</si>
  <si>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</si>
  <si>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</si>
  <si>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</si>
  <si>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</si>
  <si>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</si>
  <si>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</si>
  <si>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</si>
  <si>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</si>
  <si>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</si>
  <si>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</si>
  <si>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</si>
  <si>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</si>
  <si>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</si>
  <si>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</si>
  <si>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</si>
  <si>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</si>
  <si>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</si>
  <si>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</si>
  <si>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</si>
  <si>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</si>
  <si>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</si>
  <si>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</si>
  <si>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</si>
  <si>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</si>
  <si>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</si>
  <si>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</si>
  <si>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</si>
  <si>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</si>
  <si>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</si>
  <si>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</si>
  <si>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</si>
  <si>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</si>
  <si>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</si>
  <si>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</si>
  <si>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</si>
  <si>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</si>
  <si>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</si>
  <si>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</si>
  <si>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</si>
  <si>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</si>
  <si>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</si>
  <si>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</si>
  <si>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</si>
  <si>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</si>
  <si>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</si>
  <si>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</si>
  <si>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</si>
  <si>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</si>
  <si>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</si>
  <si>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</si>
  <si>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</si>
  <si>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</si>
  <si>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</si>
  <si>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</si>
  <si>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</si>
  <si>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</si>
  <si>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</si>
  <si>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</si>
  <si>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</si>
  <si>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</si>
  <si>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</si>
  <si>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</si>
  <si>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</si>
  <si>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</si>
  <si>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</si>
  <si>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</si>
  <si>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</si>
  <si>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</si>
  <si>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</si>
  <si>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</si>
  <si>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</si>
  <si>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</si>
  <si>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</si>
  <si>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</si>
  <si>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</si>
  <si>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</si>
  <si>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</si>
  <si>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</si>
  <si>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</si>
  <si>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</si>
  <si>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</si>
  <si>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</si>
  <si>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</si>
  <si>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</si>
  <si>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</si>
  <si>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</si>
  <si>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</si>
  <si>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</si>
  <si>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</si>
  <si>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</si>
  <si>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</si>
  <si>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</si>
  <si>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</si>
  <si>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</si>
  <si>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</si>
  <si>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</si>
  <si>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</si>
  <si>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</si>
  <si>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</si>
  <si>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</si>
  <si>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</si>
  <si>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</si>
  <si>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</si>
  <si>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</si>
  <si>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</si>
  <si>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</si>
  <si>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</si>
  <si>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</si>
  <si>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</si>
  <si>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</si>
  <si>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</si>
  <si>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</si>
  <si>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</si>
  <si>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</si>
  <si>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</si>
  <si>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</si>
  <si>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</si>
  <si>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</si>
  <si>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</si>
  <si>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</si>
  <si>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</si>
  <si>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</si>
  <si>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</si>
  <si>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</si>
  <si>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</si>
  <si>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</si>
  <si>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</si>
  <si>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</si>
  <si>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</si>
  <si>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</si>
  <si>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</si>
  <si>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</si>
  <si>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</si>
  <si>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</si>
  <si>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</si>
  <si>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</si>
  <si>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</si>
  <si>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</si>
  <si>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</si>
  <si>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</si>
  <si>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</si>
  <si>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</si>
  <si>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</si>
  <si>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</si>
  <si>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</si>
  <si>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</si>
  <si>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</si>
  <si>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</si>
  <si>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</si>
  <si>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</si>
  <si>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</si>
  <si>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</si>
  <si>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</si>
  <si>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</si>
  <si>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</si>
  <si>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</si>
  <si>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</si>
  <si>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</si>
  <si>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</si>
  <si>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</si>
  <si>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</si>
  <si>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</si>
  <si>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</si>
  <si>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</si>
  <si>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</si>
  <si>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</si>
  <si>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</si>
  <si>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</si>
  <si>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</si>
  <si>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</si>
  <si>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</si>
  <si>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</si>
  <si>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</si>
  <si>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</si>
  <si>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</si>
  <si>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</si>
  <si>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</si>
  <si>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</si>
  <si>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</si>
  <si>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</si>
  <si>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</si>
  <si>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</si>
  <si>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</si>
  <si>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</si>
  <si>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</si>
  <si>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</si>
  <si>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</si>
  <si>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</si>
  <si>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</si>
  <si>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</si>
  <si>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</si>
  <si>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</si>
  <si>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</si>
  <si>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</si>
  <si>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</si>
  <si>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</si>
  <si>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</si>
  <si>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</si>
  <si>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</si>
  <si>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</si>
  <si>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</si>
  <si>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</si>
  <si>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</si>
  <si>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</si>
  <si>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</si>
  <si>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</si>
  <si>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</si>
  <si>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</si>
  <si>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</si>
  <si>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</si>
  <si>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</si>
  <si>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</si>
  <si>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</si>
  <si>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</si>
  <si>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</si>
  <si>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</si>
  <si>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</si>
  <si>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</si>
  <si>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</si>
  <si>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</si>
  <si>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</si>
  <si>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</si>
  <si>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</si>
  <si>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</si>
  <si>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</si>
  <si>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</si>
  <si>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</si>
  <si>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</si>
  <si>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</si>
  <si>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</si>
  <si>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</si>
  <si>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</si>
  <si>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</si>
  <si>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</si>
  <si>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</si>
  <si>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</si>
  <si>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</si>
  <si>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</si>
  <si>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</si>
  <si>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</si>
  <si>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</si>
  <si>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</si>
  <si>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</si>
  <si>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</si>
  <si>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</si>
  <si>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</si>
  <si>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</si>
  <si>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</si>
  <si>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</si>
  <si>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</si>
  <si>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</si>
  <si>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</si>
  <si>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</si>
  <si>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</si>
  <si>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</si>
  <si>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</si>
  <si>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</si>
  <si>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</si>
  <si>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</si>
  <si>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</si>
  <si>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</si>
  <si>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</si>
  <si>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</si>
  <si>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</si>
  <si>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</si>
  <si>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</si>
  <si>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</si>
  <si>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</si>
  <si>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</si>
  <si>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</si>
  <si>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</si>
  <si>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</si>
  <si>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</si>
  <si>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</si>
  <si>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</si>
  <si>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</si>
  <si>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</si>
  <si>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</si>
  <si>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</si>
  <si>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</si>
  <si>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</si>
  <si>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</si>
  <si>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</si>
  <si>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</si>
  <si>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</si>
  <si>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</si>
  <si>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</si>
  <si>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</si>
  <si>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</si>
  <si>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</si>
  <si>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</si>
  <si>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</si>
  <si>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</si>
  <si>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</si>
  <si>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</si>
  <si>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</si>
  <si>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</si>
  <si>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</si>
  <si>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</si>
  <si>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</si>
  <si>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</si>
  <si>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</si>
  <si>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</si>
  <si>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</si>
  <si>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</si>
  <si>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</si>
  <si>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</si>
  <si>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</si>
  <si>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</si>
  <si>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</si>
  <si>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</si>
  <si>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</si>
  <si>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</si>
  <si>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</si>
  <si>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</si>
  <si>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</si>
  <si>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</si>
  <si>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</si>
  <si>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</si>
  <si>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</si>
  <si>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</si>
  <si>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</si>
  <si>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</si>
  <si>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</si>
  <si>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</si>
  <si>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</si>
  <si>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</si>
  <si>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</si>
  <si>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</si>
  <si>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</si>
  <si>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</si>
  <si>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</si>
  <si>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</si>
  <si>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</si>
  <si>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</si>
  <si>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</si>
  <si>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</si>
  <si>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</si>
  <si>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</si>
  <si>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</si>
  <si>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</si>
  <si>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</si>
  <si>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</si>
  <si>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</si>
  <si>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</si>
  <si>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</si>
  <si>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</si>
  <si>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</si>
  <si>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</si>
  <si>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</si>
  <si>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</si>
  <si>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</si>
  <si>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</si>
  <si>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</si>
  <si>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</si>
  <si>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</si>
  <si>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</si>
  <si>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</si>
  <si>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</si>
  <si>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</si>
  <si>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</si>
  <si>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</si>
  <si>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</si>
  <si>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</si>
  <si>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</si>
  <si>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</si>
  <si>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</si>
  <si>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</si>
  <si>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</si>
  <si>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</si>
  <si>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</si>
  <si>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</si>
  <si>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</si>
  <si>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</si>
  <si>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</si>
  <si>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</si>
  <si>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</si>
  <si>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</si>
  <si>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</si>
  <si>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</si>
  <si>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</si>
  <si>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</si>
  <si>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</si>
  <si>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</si>
  <si>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</si>
  <si>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</si>
  <si>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</si>
  <si>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</si>
  <si>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</si>
  <si>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</si>
  <si>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</si>
  <si>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</si>
  <si>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</si>
  <si>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</si>
  <si>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</si>
  <si>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</si>
  <si>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</si>
  <si>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</si>
  <si>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</si>
  <si>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</si>
  <si>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</si>
  <si>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</si>
  <si>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</si>
  <si>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</si>
  <si>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</si>
  <si>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</si>
  <si>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</si>
  <si>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</si>
  <si>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</si>
  <si>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</si>
  <si>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</si>
  <si>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</si>
  <si>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</si>
  <si>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</si>
  <si>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</si>
  <si>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</si>
  <si>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</si>
  <si>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</si>
  <si>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</si>
  <si>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</si>
  <si>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</si>
  <si>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</si>
  <si>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</si>
  <si>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</si>
  <si>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</si>
  <si>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</si>
  <si>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</si>
  <si>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</si>
  <si>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</si>
  <si>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</si>
  <si>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</si>
  <si>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</si>
  <si>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</si>
  <si>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</si>
  <si>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</si>
  <si>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</si>
  <si>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</si>
  <si>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</si>
  <si>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</si>
  <si>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</si>
  <si>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</si>
  <si>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</si>
  <si>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</si>
  <si>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</si>
  <si>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</si>
  <si>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</si>
  <si>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</si>
  <si>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</si>
  <si>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</si>
  <si>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</si>
  <si>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</si>
  <si>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</si>
  <si>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</si>
  <si>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</si>
  <si>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</si>
  <si>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</si>
  <si>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</si>
  <si>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</si>
  <si>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</si>
  <si>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</si>
  <si>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</si>
  <si>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</si>
  <si>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</si>
  <si>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</si>
  <si>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</si>
  <si>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</si>
  <si>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</si>
  <si>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</si>
  <si>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</si>
  <si>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</si>
  <si>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</si>
  <si>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</si>
  <si>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</si>
  <si>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</si>
  <si>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</si>
  <si>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</si>
  <si>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</si>
  <si>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</si>
  <si>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</si>
  <si>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</si>
  <si>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</si>
  <si>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</si>
  <si>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</si>
  <si>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</si>
  <si>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</si>
  <si>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</si>
  <si>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</si>
  <si>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</si>
  <si>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</si>
  <si>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</si>
  <si>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</si>
  <si>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</si>
  <si>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</si>
  <si>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</si>
  <si>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</si>
  <si>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</si>
  <si>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</si>
  <si>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</si>
  <si>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</si>
  <si>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</si>
  <si>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</si>
  <si>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</si>
  <si>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</si>
  <si>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</si>
  <si>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</si>
  <si>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</si>
  <si>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</si>
  <si>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</si>
  <si>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</si>
  <si>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</si>
  <si>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</si>
  <si>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</si>
  <si>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</si>
  <si>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</si>
  <si>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</si>
  <si>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</si>
  <si>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</si>
  <si>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</si>
  <si>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</si>
  <si>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</si>
  <si>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</si>
  <si>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</si>
  <si>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</si>
  <si>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</si>
  <si>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</si>
  <si>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</si>
  <si>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</si>
  <si>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</si>
  <si>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</si>
  <si>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</si>
  <si>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</si>
  <si>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</si>
  <si>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</si>
  <si>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</si>
  <si>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</si>
  <si>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</si>
  <si>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</si>
  <si>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</si>
  <si>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</si>
  <si>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</si>
  <si>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</si>
  <si>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</si>
  <si>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</si>
  <si>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</si>
  <si>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</si>
  <si>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</si>
  <si>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</si>
  <si>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</si>
  <si>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</si>
  <si>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</si>
  <si>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</si>
  <si>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</si>
  <si>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</si>
  <si>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</si>
  <si>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</si>
  <si>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</si>
  <si>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</si>
  <si>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</si>
  <si>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</si>
  <si>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</si>
  <si>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</si>
  <si>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</si>
  <si>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</si>
  <si>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</si>
  <si>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</si>
  <si>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</si>
  <si>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</si>
  <si>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</si>
  <si>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</si>
  <si>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</si>
  <si>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</si>
  <si>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</si>
  <si>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</si>
  <si>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</si>
  <si>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</si>
  <si>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</si>
  <si>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</si>
  <si>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</si>
  <si>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</si>
  <si>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</si>
  <si>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</si>
  <si>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</si>
  <si>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</si>
  <si>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</si>
  <si>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</si>
  <si>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</si>
  <si>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</si>
  <si>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</si>
  <si>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</si>
  <si>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</si>
  <si>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</si>
  <si>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</si>
  <si>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</si>
  <si>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</si>
  <si>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</si>
  <si>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</si>
  <si>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</si>
  <si>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</si>
  <si>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</si>
  <si>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</si>
  <si>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</si>
  <si>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</si>
  <si>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</si>
  <si>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</si>
  <si>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</si>
  <si>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</si>
  <si>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</si>
  <si>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</si>
  <si>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</si>
  <si>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</si>
  <si>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</si>
  <si>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</si>
  <si>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</si>
  <si>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</si>
  <si>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</si>
  <si>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</si>
  <si>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</si>
  <si>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</si>
  <si>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</si>
  <si>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</si>
  <si>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</si>
  <si>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</si>
  <si>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</si>
  <si>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</si>
  <si>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</si>
  <si>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</si>
  <si>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</si>
  <si>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</si>
  <si>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</si>
  <si>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</si>
  <si>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</si>
  <si>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</si>
  <si>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</si>
  <si>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</si>
  <si>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</si>
  <si>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</si>
  <si>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</si>
  <si>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</si>
  <si>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</si>
  <si>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</si>
  <si>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</si>
  <si>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</si>
  <si>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</si>
  <si>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</si>
  <si>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</si>
  <si>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</si>
  <si>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</si>
  <si>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</si>
  <si>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</si>
  <si>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</si>
  <si>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</si>
  <si>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</si>
  <si>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</si>
  <si>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</si>
  <si>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</si>
  <si>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</si>
  <si>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</si>
  <si>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</si>
  <si>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</si>
  <si>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</si>
  <si>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</si>
  <si>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</si>
  <si>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</si>
  <si>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</si>
  <si>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</si>
  <si>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</si>
  <si>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</si>
  <si>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</si>
  <si>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</si>
  <si>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</si>
  <si>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</si>
  <si>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</si>
  <si>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</si>
  <si>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</si>
  <si>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</si>
  <si>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</si>
  <si>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</si>
  <si>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</si>
  <si>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</si>
  <si>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</si>
  <si>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</si>
  <si>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</si>
  <si>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</si>
  <si>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</si>
  <si>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</si>
  <si>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</si>
  <si>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</si>
  <si>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</si>
  <si>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</si>
  <si>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</si>
  <si>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</si>
  <si>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</si>
  <si>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</si>
  <si>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</si>
  <si>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</si>
  <si>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</si>
  <si>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</si>
  <si>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</si>
  <si>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</si>
  <si>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</si>
  <si>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</si>
  <si>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</si>
  <si>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</si>
  <si>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</si>
  <si>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</si>
  <si>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</si>
  <si>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</si>
  <si>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</si>
  <si>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</si>
  <si>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</si>
  <si>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</si>
  <si>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</si>
  <si>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</si>
  <si>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</si>
  <si>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</si>
  <si>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</si>
  <si>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</si>
  <si>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</si>
  <si>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</si>
  <si>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</si>
  <si>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</si>
  <si>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</si>
  <si>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</si>
  <si>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</si>
  <si>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</si>
  <si>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</si>
  <si>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</si>
  <si>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</si>
  <si>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</si>
  <si>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</si>
  <si>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</si>
  <si>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</si>
  <si>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</si>
  <si>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</si>
  <si>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</si>
  <si>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</si>
  <si>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</si>
  <si>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</si>
  <si>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</si>
  <si>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</si>
  <si>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</si>
  <si>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</si>
  <si>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</si>
  <si>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</si>
  <si>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</si>
  <si>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</si>
  <si>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</si>
  <si>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</si>
  <si>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</si>
  <si>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</si>
  <si>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</si>
  <si>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</si>
  <si>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</si>
  <si>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</si>
  <si>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</si>
  <si>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</si>
  <si>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</si>
  <si>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</si>
  <si>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</si>
  <si>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</si>
  <si>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</si>
  <si>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</si>
  <si>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</si>
  <si>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</si>
  <si>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</si>
  <si>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</si>
  <si>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</si>
  <si>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</si>
  <si>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</si>
  <si>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</si>
  <si>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</si>
  <si>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</si>
  <si>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</si>
  <si>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</si>
  <si>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</si>
  <si>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</si>
  <si>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</si>
  <si>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</si>
  <si>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</si>
  <si>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</si>
  <si>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</si>
  <si>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</si>
  <si>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</si>
  <si>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</si>
  <si>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</si>
  <si>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</si>
  <si>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</si>
  <si>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</si>
  <si>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</si>
  <si>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</si>
  <si>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</si>
  <si>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</si>
  <si>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</si>
  <si>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</si>
  <si>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</si>
  <si>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</si>
  <si>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</si>
  <si>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</si>
  <si>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</si>
  <si>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</si>
  <si>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</si>
  <si>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</si>
  <si>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</si>
  <si>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</si>
  <si>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</si>
  <si>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</si>
  <si>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</si>
  <si>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</si>
  <si>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</si>
  <si>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</si>
  <si>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</si>
  <si>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</si>
  <si>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</si>
  <si>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</si>
  <si>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</si>
  <si>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</si>
  <si>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</si>
  <si>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</si>
  <si>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</si>
  <si>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</si>
  <si>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</si>
  <si>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</si>
  <si>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</si>
  <si>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</si>
  <si>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</si>
  <si>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</si>
  <si>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</si>
  <si>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</si>
  <si>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</si>
  <si>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</si>
  <si>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</si>
  <si>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</si>
  <si>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</si>
  <si>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</si>
  <si>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</si>
  <si>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</si>
  <si>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</si>
  <si>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</si>
  <si>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</si>
  <si>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</si>
  <si>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</si>
  <si>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</si>
  <si>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</si>
  <si>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</si>
  <si>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</si>
  <si>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</si>
  <si>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</si>
  <si>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</si>
  <si>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</si>
  <si>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</si>
  <si>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</si>
  <si>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</si>
  <si>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</si>
  <si>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</si>
  <si>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</si>
  <si>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</si>
  <si>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</si>
  <si>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</si>
  <si>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</si>
  <si>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</si>
  <si>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</si>
  <si>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</si>
  <si>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</si>
  <si>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</si>
  <si>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</si>
  <si>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</si>
  <si>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</si>
  <si>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</si>
  <si>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</si>
  <si>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</si>
  <si>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</si>
  <si>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</si>
  <si>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</si>
  <si>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</si>
  <si>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</si>
  <si>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</si>
  <si>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</si>
  <si>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</si>
  <si>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</si>
  <si>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</si>
  <si>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</si>
  <si>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</si>
  <si>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</si>
  <si>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</si>
  <si>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</si>
  <si>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</si>
  <si>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</si>
  <si>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</si>
  <si>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</si>
  <si>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</si>
  <si>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</si>
  <si>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</si>
  <si>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</si>
  <si>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</si>
  <si>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</si>
  <si>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</si>
  <si>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</si>
  <si>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</si>
  <si>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</si>
  <si>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</si>
  <si>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</si>
  <si>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</si>
  <si>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</si>
  <si>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</si>
  <si>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</si>
  <si>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</si>
  <si>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</si>
  <si>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</si>
  <si>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</si>
  <si>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</si>
  <si>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</si>
  <si>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</si>
  <si>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</si>
  <si>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</si>
  <si>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</si>
  <si>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</si>
  <si>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</si>
  <si>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</si>
  <si>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</si>
  <si>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</si>
  <si>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</si>
  <si>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</si>
  <si>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</si>
  <si>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</si>
  <si>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</si>
  <si>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</si>
  <si>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</si>
  <si>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</si>
  <si>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</si>
  <si>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</si>
  <si>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</si>
  <si>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</si>
  <si>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</si>
  <si>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</si>
  <si>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</si>
  <si>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</si>
  <si>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</si>
  <si>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</si>
  <si>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</si>
  <si>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</si>
  <si>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</si>
  <si>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</si>
  <si>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</si>
  <si>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</si>
  <si>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</si>
  <si>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</si>
  <si>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</si>
  <si>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</si>
  <si>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</si>
  <si>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</si>
  <si>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</si>
  <si>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</si>
  <si>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</si>
  <si>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</si>
  <si>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</si>
  <si>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</si>
  <si>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</si>
  <si>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</si>
  <si>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</si>
  <si>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</si>
  <si>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</si>
  <si>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</si>
  <si>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</si>
  <si>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</si>
  <si>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</si>
  <si>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</si>
  <si>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</si>
  <si>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</si>
  <si>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</si>
  <si>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</si>
  <si>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</si>
  <si>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</si>
  <si>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</si>
  <si>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</si>
  <si>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</si>
  <si>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</si>
  <si>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</si>
  <si>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</si>
  <si>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</si>
  <si>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</si>
  <si>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</si>
  <si>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</si>
  <si>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</si>
  <si>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</si>
  <si>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</si>
  <si>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</si>
  <si>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</si>
  <si>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</si>
  <si>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</si>
  <si>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</si>
  <si>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</si>
  <si>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</si>
  <si>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</si>
  <si>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</si>
  <si>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</si>
  <si>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</si>
  <si>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</si>
  <si>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</si>
  <si>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</si>
  <si>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</si>
  <si>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</si>
  <si>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</si>
  <si>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</si>
  <si>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</si>
  <si>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</si>
  <si>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</si>
  <si>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</si>
  <si>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</si>
  <si>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</si>
  <si>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</si>
  <si>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</si>
  <si>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</si>
  <si>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</si>
  <si>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</si>
  <si>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</si>
  <si>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</si>
  <si>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</si>
  <si>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</si>
  <si>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</si>
  <si>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</si>
  <si>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</si>
  <si>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</si>
  <si>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</si>
  <si>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</si>
  <si>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</si>
  <si>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</si>
  <si>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</si>
  <si>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</si>
  <si>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</si>
  <si>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</si>
  <si>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</si>
  <si>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</si>
  <si>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</si>
  <si>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</si>
  <si>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</si>
  <si>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</si>
  <si>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</si>
  <si>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</si>
  <si>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</si>
  <si>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</si>
  <si>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</si>
  <si>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</si>
  <si>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</si>
  <si>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</si>
  <si>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</si>
  <si>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</si>
  <si>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</si>
  <si>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</si>
  <si>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</si>
  <si>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</si>
  <si>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</si>
  <si>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</si>
  <si>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</si>
  <si>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</si>
  <si>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</si>
  <si>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</si>
  <si>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</si>
  <si>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</si>
  <si>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</si>
  <si>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</si>
  <si>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</si>
  <si>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</si>
  <si>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</si>
  <si>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</si>
  <si>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</si>
  <si>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</si>
  <si>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</si>
  <si>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</si>
  <si>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</si>
  <si>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</si>
  <si>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</si>
  <si>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</si>
  <si>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</si>
  <si>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</si>
  <si>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</si>
  <si>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</si>
  <si>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</si>
  <si>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</si>
  <si>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</si>
  <si>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</si>
  <si>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</si>
  <si>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</si>
  <si>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</si>
  <si>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</si>
  <si>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</si>
  <si>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</si>
  <si>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</si>
  <si>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</si>
  <si>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</si>
  <si>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</si>
  <si>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</si>
  <si>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</si>
  <si>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</si>
  <si>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</si>
  <si>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</si>
  <si>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</si>
  <si>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</si>
  <si>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</si>
  <si>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</si>
  <si>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</si>
  <si>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</si>
  <si>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</si>
  <si>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</si>
  <si>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</si>
  <si>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</si>
  <si>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</si>
  <si>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</si>
  <si>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</si>
  <si>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</si>
  <si>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</si>
  <si>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</si>
  <si>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</si>
  <si>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</si>
  <si>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</si>
  <si>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</si>
  <si>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</si>
  <si>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</si>
  <si>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</si>
  <si>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</si>
  <si>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</si>
  <si>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</si>
  <si>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</si>
  <si>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</si>
  <si>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</si>
  <si>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</si>
  <si>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</si>
  <si>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</si>
  <si>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</si>
  <si>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</si>
  <si>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</si>
  <si>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</si>
  <si>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</si>
  <si>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</si>
  <si>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</si>
  <si>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</si>
  <si>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</si>
  <si>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</si>
  <si>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</si>
  <si>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</si>
  <si>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</si>
  <si>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</si>
  <si>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</si>
  <si>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</si>
  <si>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</si>
  <si>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</si>
  <si>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</si>
  <si>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</si>
  <si>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</si>
  <si>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</si>
  <si>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</si>
  <si>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</si>
  <si>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</si>
  <si>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</si>
  <si>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</si>
  <si>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</si>
  <si>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</si>
  <si>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</si>
  <si>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</si>
  <si>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</si>
  <si>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</si>
  <si>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</si>
  <si>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</si>
  <si>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</si>
  <si>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</si>
  <si>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</si>
  <si>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</si>
  <si>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</si>
  <si>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</si>
  <si>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</si>
  <si>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</si>
  <si>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</si>
  <si>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</si>
  <si>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</si>
  <si>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</si>
  <si>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</si>
  <si>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</si>
  <si>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</si>
  <si>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</si>
  <si>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</si>
  <si>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</si>
  <si>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</si>
  <si>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</si>
  <si>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</si>
  <si>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</si>
  <si>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</si>
  <si>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</si>
  <si>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</si>
  <si>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</si>
  <si>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</si>
  <si>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</si>
  <si>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</si>
  <si>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</si>
  <si>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</si>
  <si>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</si>
  <si>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</si>
  <si>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</si>
  <si>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</si>
  <si>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</si>
  <si>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</si>
  <si>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</si>
  <si>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</si>
  <si>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</si>
  <si>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</si>
  <si>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</si>
  <si>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</si>
  <si>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</si>
  <si>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</si>
  <si>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</si>
  <si>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</si>
  <si>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</si>
  <si>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</si>
  <si>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</si>
  <si>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</si>
  <si>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</si>
  <si>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</si>
  <si>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</si>
  <si>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</si>
  <si>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</si>
  <si>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</si>
  <si>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</si>
  <si>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</si>
  <si>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</si>
  <si>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</si>
  <si>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</si>
  <si>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</si>
  <si>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</si>
  <si>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</si>
  <si>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</si>
  <si>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</si>
  <si>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</si>
  <si>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</si>
  <si>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</si>
  <si>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</si>
  <si>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</si>
  <si>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</si>
  <si>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</si>
  <si>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</si>
  <si>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</si>
  <si>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</si>
  <si>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</si>
  <si>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</si>
  <si>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</si>
  <si>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</si>
  <si>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</si>
  <si>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</si>
  <si>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</si>
  <si>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</si>
  <si>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</si>
  <si>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</si>
  <si>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</si>
  <si>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</si>
  <si>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</si>
  <si>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</si>
  <si>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</si>
  <si>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</si>
  <si>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</si>
  <si>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</si>
  <si>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</si>
  <si>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</si>
  <si>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</si>
  <si>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</si>
  <si>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</si>
  <si>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</si>
  <si>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</si>
  <si>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</si>
  <si>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</si>
  <si>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</si>
  <si>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</si>
  <si>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</si>
  <si>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</si>
  <si>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</si>
  <si>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</si>
  <si>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</si>
  <si>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</si>
  <si>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</si>
  <si>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</si>
  <si>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</si>
  <si>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</si>
  <si>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</si>
  <si>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</si>
  <si>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</si>
  <si>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</si>
  <si>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</si>
  <si>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</si>
  <si>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</si>
  <si>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</si>
  <si>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</si>
  <si>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</si>
  <si>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</si>
  <si>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</si>
  <si>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</si>
  <si>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</si>
  <si>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</si>
  <si>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</si>
  <si>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</si>
  <si>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</si>
  <si>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</si>
  <si>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</si>
  <si>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</si>
  <si>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</si>
  <si>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</si>
  <si>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</si>
  <si>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</si>
  <si>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</si>
  <si>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</si>
  <si>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</si>
  <si>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</si>
  <si>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</si>
  <si>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</si>
  <si>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</si>
  <si>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</si>
  <si>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</si>
  <si>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</si>
  <si>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</si>
  <si>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</si>
  <si>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</si>
  <si>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</si>
  <si>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</si>
  <si>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</si>
  <si>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</si>
  <si>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</si>
  <si>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</si>
  <si>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</si>
  <si>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</si>
  <si>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</si>
  <si>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</si>
  <si>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</si>
  <si>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</si>
  <si>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</si>
  <si>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</si>
  <si>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</si>
  <si>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</si>
  <si>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</si>
  <si>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</si>
  <si>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</si>
  <si>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</si>
  <si>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</si>
  <si>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</si>
  <si>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</si>
  <si>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</si>
  <si>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</si>
  <si>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</si>
  <si>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</si>
  <si>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</si>
  <si>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</si>
  <si>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</si>
  <si>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</si>
  <si>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</si>
  <si>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</si>
  <si>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</si>
  <si>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</si>
  <si>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</si>
  <si>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</si>
  <si>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</si>
  <si>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</si>
  <si>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</si>
  <si>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</si>
  <si>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</si>
  <si>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</si>
  <si>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</si>
  <si>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</si>
  <si>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</si>
  <si>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</si>
  <si>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</si>
  <si>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</si>
  <si>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</si>
  <si>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</si>
  <si>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</si>
  <si>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</si>
  <si>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</si>
  <si>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</si>
  <si>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</si>
  <si>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</si>
  <si>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</si>
  <si>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</si>
  <si>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</si>
  <si>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</si>
  <si>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</si>
  <si>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</si>
  <si>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</si>
  <si>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</si>
  <si>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</si>
  <si>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</si>
  <si>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</si>
  <si>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</si>
  <si>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</si>
  <si>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</si>
  <si>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</si>
  <si>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</si>
  <si>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</si>
  <si>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</si>
  <si>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</si>
  <si>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</si>
  <si>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</si>
  <si>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</si>
  <si>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</si>
  <si>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</si>
  <si>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</si>
  <si>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</si>
  <si>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</si>
  <si>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</si>
  <si>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</si>
  <si>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</si>
  <si>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</si>
  <si>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</si>
  <si>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</si>
  <si>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</si>
  <si>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</si>
  <si>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</si>
  <si>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</si>
  <si>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</si>
  <si>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</si>
  <si>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</si>
  <si>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</si>
  <si>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</si>
  <si>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</si>
  <si>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</si>
  <si>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</si>
  <si>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</si>
  <si>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</si>
  <si>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</si>
  <si>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</si>
  <si>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</si>
  <si>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</si>
  <si>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</si>
  <si>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</si>
  <si>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</si>
  <si>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</si>
  <si>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</si>
  <si>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</si>
  <si>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</si>
  <si>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</si>
  <si>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</si>
  <si>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</si>
  <si>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</si>
  <si>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</si>
  <si>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</si>
  <si>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</si>
  <si>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</si>
  <si>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</si>
  <si>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</si>
  <si>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</si>
  <si>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</si>
  <si>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</si>
  <si>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</si>
  <si>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</si>
  <si>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</si>
  <si>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</si>
  <si>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</si>
  <si>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</si>
  <si>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</si>
  <si>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</si>
  <si>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</si>
  <si>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</si>
  <si>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</si>
  <si>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</si>
  <si>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</si>
  <si>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</si>
  <si>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</si>
  <si>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</si>
  <si>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</si>
  <si>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</si>
  <si>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</si>
  <si>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</si>
  <si>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</si>
  <si>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</si>
  <si>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</si>
  <si>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</si>
  <si>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</si>
  <si>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</si>
  <si>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</si>
  <si>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</si>
  <si>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</si>
  <si>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</si>
  <si>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</si>
  <si>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</si>
  <si>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</si>
  <si>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</si>
  <si>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</si>
  <si>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</si>
  <si>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</si>
  <si>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</si>
  <si>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</si>
  <si>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</si>
  <si>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</si>
  <si>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</si>
  <si>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</si>
  <si>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</si>
  <si>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</si>
  <si>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</si>
  <si>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</si>
  <si>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</si>
  <si>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</si>
  <si>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</si>
  <si>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</si>
  <si>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</si>
  <si>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</si>
  <si>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</si>
  <si>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</si>
  <si>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</si>
  <si>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</si>
  <si>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</si>
  <si>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</si>
  <si>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</si>
  <si>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</si>
  <si>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</si>
  <si>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</si>
  <si>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</si>
  <si>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</si>
  <si>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</si>
  <si>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</si>
  <si>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</si>
  <si>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</si>
  <si>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</si>
  <si>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</si>
  <si>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</si>
  <si>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</si>
  <si>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</si>
  <si>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</si>
  <si>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</si>
  <si>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</si>
  <si>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</si>
  <si>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</si>
  <si>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</si>
  <si>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</si>
  <si>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</si>
  <si>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</si>
  <si>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</si>
  <si>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</si>
  <si>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</si>
  <si>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</si>
  <si>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</si>
  <si>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</si>
  <si>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</si>
  <si>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</si>
  <si>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</si>
  <si>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</si>
  <si>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</si>
  <si>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</si>
  <si>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</si>
  <si>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</si>
  <si>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</si>
  <si>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</si>
  <si>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</si>
  <si>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</si>
  <si>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</si>
  <si>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</si>
  <si>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</si>
  <si>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</si>
  <si>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</si>
  <si>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</si>
  <si>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</si>
  <si>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</si>
  <si>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</si>
  <si>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</si>
  <si>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</si>
  <si>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</si>
  <si>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</si>
  <si>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</si>
  <si>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</si>
  <si>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</si>
  <si>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</si>
  <si>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</si>
  <si>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</si>
  <si>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</si>
  <si>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</si>
  <si>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</si>
  <si>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</si>
  <si>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</si>
  <si>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</si>
  <si>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</si>
  <si>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</si>
  <si>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</si>
  <si>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</si>
  <si>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</si>
  <si>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</si>
  <si>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</si>
  <si>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</si>
  <si>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</si>
  <si>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</si>
  <si>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</si>
  <si>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</si>
  <si>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</si>
  <si>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</si>
  <si>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</si>
  <si>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</si>
  <si>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</si>
  <si>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</si>
  <si>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</si>
  <si>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</si>
  <si>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</si>
  <si>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</si>
  <si>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</si>
  <si>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</si>
  <si>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</si>
  <si>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</si>
  <si>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</si>
  <si>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</si>
  <si>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</si>
  <si>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</si>
  <si>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</si>
  <si>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</si>
  <si>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</si>
  <si>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</si>
  <si>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</si>
  <si>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</si>
  <si>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</si>
  <si>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</si>
  <si>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</si>
  <si>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</si>
  <si>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</si>
  <si>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</si>
  <si>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</si>
  <si>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</si>
  <si>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</si>
  <si>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</si>
  <si>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</si>
  <si>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</si>
  <si>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</si>
  <si>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</si>
  <si>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</si>
  <si>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</si>
  <si>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</si>
  <si>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</si>
  <si>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</si>
  <si>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</si>
  <si>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</si>
  <si>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</si>
  <si>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</si>
  <si>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</si>
  <si>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</si>
  <si>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</si>
  <si>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</si>
  <si>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</si>
  <si>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</si>
  <si>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</si>
  <si>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</si>
  <si>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</si>
  <si>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</si>
  <si>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</si>
  <si>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</si>
  <si>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</si>
  <si>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</si>
  <si>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</si>
  <si>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</si>
  <si>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</si>
  <si>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</si>
  <si>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</si>
  <si>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</si>
  <si>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</si>
  <si>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</si>
  <si>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</si>
  <si>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</si>
  <si>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</si>
  <si>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</si>
  <si>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</si>
  <si>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</si>
  <si>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</si>
  <si>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</si>
  <si>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</si>
  <si>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</si>
  <si>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</si>
  <si>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</si>
  <si>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</si>
  <si>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</si>
  <si>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</si>
  <si>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</si>
  <si>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</si>
  <si>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</si>
  <si>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</si>
  <si>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</si>
  <si>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</si>
  <si>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</si>
  <si>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</si>
  <si>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</si>
  <si>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</si>
  <si>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</si>
  <si>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</si>
  <si>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</si>
  <si>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</si>
  <si>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</si>
  <si>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</si>
  <si>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</si>
  <si>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</si>
  <si>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</si>
  <si>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</si>
  <si>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</si>
  <si>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</si>
  <si>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</si>
  <si>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</si>
  <si>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</si>
  <si>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</si>
  <si>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</si>
  <si>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</si>
  <si>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</si>
  <si>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</si>
  <si>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</si>
  <si>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</si>
  <si>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</si>
  <si>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</si>
  <si>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</si>
  <si>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</si>
  <si>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</si>
  <si>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</si>
  <si>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</si>
  <si>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</si>
  <si>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</si>
  <si>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</si>
  <si>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</si>
  <si>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</si>
  <si>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</si>
  <si>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</si>
  <si>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</si>
  <si>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</si>
  <si>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</si>
  <si>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</si>
  <si>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</si>
  <si>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</si>
  <si>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</si>
  <si>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</si>
  <si>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</si>
  <si>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</si>
  <si>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</si>
  <si>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</si>
  <si>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</si>
  <si>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</si>
  <si>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</si>
  <si>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</si>
  <si>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</si>
  <si>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</si>
  <si>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</si>
  <si>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</si>
  <si>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</si>
  <si>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</si>
  <si>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</si>
  <si>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</si>
  <si>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</si>
  <si>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</si>
  <si>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</si>
  <si>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</si>
  <si>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</si>
  <si>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</si>
  <si>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</si>
  <si>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</si>
  <si>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</si>
  <si>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</si>
  <si>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</si>
  <si>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</si>
  <si>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</si>
  <si>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</si>
  <si>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</si>
  <si>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</si>
  <si>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</si>
  <si>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</si>
  <si>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</si>
  <si>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</si>
  <si>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</si>
  <si>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</si>
  <si>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</si>
  <si>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</si>
  <si>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</si>
  <si>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</si>
  <si>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</si>
  <si>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</si>
  <si>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</si>
  <si>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</si>
  <si>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</si>
  <si>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</si>
  <si>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</si>
  <si>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</si>
  <si>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</si>
  <si>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</si>
  <si>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</si>
  <si>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</si>
  <si>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</si>
  <si>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</si>
  <si>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</si>
  <si>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</si>
  <si>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</si>
  <si>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</si>
  <si>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</si>
  <si>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</si>
  <si>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</si>
  <si>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</si>
  <si>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</si>
  <si>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</si>
  <si>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</si>
  <si>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</si>
  <si>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</si>
  <si>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</si>
  <si>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</si>
  <si>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</si>
  <si>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</si>
  <si>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</si>
  <si>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</si>
  <si>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</si>
  <si>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</si>
  <si>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</si>
  <si>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</si>
  <si>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</si>
  <si>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</si>
  <si>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</si>
  <si>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</si>
  <si>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</si>
  <si>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</si>
  <si>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</si>
  <si>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</si>
  <si>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</si>
  <si>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</si>
  <si>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</si>
  <si>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</si>
  <si>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</si>
  <si>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</si>
  <si>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</si>
  <si>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</si>
  <si>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</si>
  <si>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</si>
  <si>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</si>
  <si>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</si>
  <si>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</si>
  <si>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</si>
  <si>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</si>
  <si>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</si>
  <si>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</si>
  <si>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</si>
  <si>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</si>
  <si>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</si>
  <si>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</si>
  <si>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</si>
  <si>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</si>
  <si>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</si>
  <si>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</si>
  <si>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</si>
  <si>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</si>
  <si>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</si>
  <si>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</si>
  <si>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</si>
  <si>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</si>
  <si>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</si>
  <si>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</si>
  <si>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</si>
  <si>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</si>
  <si>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</si>
  <si>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</si>
  <si>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</si>
  <si>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</si>
  <si>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</si>
  <si>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</si>
  <si>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</si>
  <si>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</si>
  <si>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</si>
  <si>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</si>
  <si>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</si>
  <si>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</si>
  <si>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</si>
  <si>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</si>
  <si>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</si>
  <si>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</si>
  <si>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</si>
  <si>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</si>
  <si>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</si>
  <si>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</si>
  <si>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</si>
  <si>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</si>
  <si>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</si>
  <si>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</si>
  <si>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</si>
  <si>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</si>
  <si>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</si>
  <si>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</si>
  <si>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</si>
  <si>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</si>
  <si>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</si>
  <si>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</si>
  <si>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</si>
  <si>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</si>
  <si>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</si>
  <si>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</si>
  <si>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</si>
  <si>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</si>
  <si>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</si>
  <si>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</si>
  <si>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</si>
  <si>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</si>
  <si>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</si>
  <si>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</si>
  <si>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</si>
  <si>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</si>
  <si>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</si>
  <si>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</si>
  <si>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</si>
  <si>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</si>
  <si>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</si>
  <si>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</si>
  <si>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</si>
  <si>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</si>
  <si>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</si>
  <si>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</si>
  <si>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</si>
  <si>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</si>
  <si>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</si>
  <si>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</si>
  <si>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</si>
  <si>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</si>
  <si>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</si>
  <si>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</si>
  <si>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</si>
  <si>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</si>
  <si>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</si>
  <si>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</si>
  <si>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</si>
  <si>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</si>
  <si>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</si>
  <si>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</si>
  <si>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</si>
  <si>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</si>
  <si>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</si>
  <si>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</si>
  <si>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</si>
  <si>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</si>
  <si>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</si>
  <si>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</si>
  <si>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</si>
  <si>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</si>
  <si>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</si>
  <si>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</si>
  <si>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</si>
  <si>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</si>
  <si>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</si>
  <si>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</si>
  <si>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</si>
  <si>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</si>
  <si>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</si>
  <si>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</si>
  <si>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</si>
  <si>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</si>
  <si>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</si>
  <si>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</si>
  <si>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</si>
  <si>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</si>
  <si>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</si>
  <si>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</si>
  <si>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</si>
  <si>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</si>
  <si>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</si>
  <si>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</si>
  <si>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</si>
  <si>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</si>
  <si>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</si>
  <si>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</si>
  <si>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</si>
  <si>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</si>
  <si>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</si>
  <si>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</si>
  <si>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</si>
  <si>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</si>
  <si>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</si>
  <si>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</si>
  <si>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</si>
  <si>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</si>
  <si>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</si>
  <si>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</si>
  <si>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</si>
  <si>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</si>
  <si>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</si>
  <si>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</si>
  <si>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</si>
  <si>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</si>
  <si>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</si>
  <si>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</si>
  <si>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</si>
  <si>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</si>
  <si>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</si>
  <si>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</si>
  <si>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</si>
  <si>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</si>
  <si>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</si>
  <si>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</si>
  <si>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</si>
  <si>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</si>
  <si>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</si>
  <si>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</si>
  <si>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</si>
  <si>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</si>
  <si>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</si>
  <si>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</si>
  <si>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</si>
  <si>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</si>
  <si>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</si>
  <si>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</si>
  <si>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</si>
  <si>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</si>
  <si>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</si>
  <si>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</si>
  <si>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</si>
  <si>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</si>
  <si>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</si>
  <si>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</si>
  <si>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</si>
  <si>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</si>
  <si>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</si>
  <si>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</si>
  <si>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</si>
  <si>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</si>
  <si>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</si>
  <si>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</si>
  <si>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</si>
  <si>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</si>
  <si>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</si>
  <si>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</si>
  <si>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</si>
  <si>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</si>
  <si>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</si>
  <si>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</si>
  <si>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</si>
  <si>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</si>
  <si>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</si>
  <si>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</si>
  <si>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</si>
  <si>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</si>
  <si>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</si>
  <si>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</si>
  <si>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</si>
  <si>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</si>
  <si>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</si>
  <si>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</si>
  <si>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</si>
  <si>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</si>
  <si>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</si>
  <si>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</si>
  <si>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</si>
  <si>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</si>
  <si>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</si>
  <si>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</si>
  <si>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</si>
  <si>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</si>
  <si>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</si>
  <si>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</si>
  <si>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</si>
  <si>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</si>
  <si>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</si>
  <si>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</si>
  <si>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</si>
  <si>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</si>
  <si>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</si>
  <si>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</si>
  <si>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</si>
  <si>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</si>
  <si>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</si>
  <si>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</si>
  <si>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</si>
  <si>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</si>
  <si>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</si>
  <si>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</si>
  <si>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</si>
  <si>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</si>
  <si>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</si>
  <si>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</si>
  <si>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</si>
  <si>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</si>
  <si>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</si>
  <si>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</si>
  <si>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</si>
  <si>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</si>
  <si>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</si>
  <si>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</si>
  <si>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</si>
  <si>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</si>
  <si>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</si>
  <si>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</si>
  <si>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</si>
  <si>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</si>
  <si>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</si>
  <si>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</si>
  <si>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</si>
  <si>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</si>
  <si>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</si>
  <si>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</si>
  <si>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</si>
  <si>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</si>
  <si>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</si>
  <si>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</si>
  <si>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</si>
  <si>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</si>
  <si>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</si>
  <si>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</si>
  <si>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</si>
  <si>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</si>
  <si>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</si>
  <si>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</si>
  <si>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</si>
  <si>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</si>
  <si>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</si>
  <si>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</si>
  <si>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</si>
  <si>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</si>
  <si>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</si>
  <si>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</si>
  <si>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</si>
  <si>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</si>
  <si>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</si>
  <si>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</si>
  <si>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</si>
  <si>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</si>
  <si>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</si>
  <si>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</si>
  <si>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</si>
  <si>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</si>
  <si>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</si>
  <si>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</si>
  <si>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</si>
  <si>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</si>
  <si>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</si>
  <si>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</si>
  <si>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</si>
  <si>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</si>
  <si>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</si>
  <si>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</si>
  <si>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</si>
  <si>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</si>
  <si>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</si>
  <si>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</si>
  <si>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</si>
  <si>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</si>
  <si>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</si>
  <si>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</si>
  <si>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</si>
  <si>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</si>
  <si>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</si>
  <si>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</si>
  <si>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</si>
  <si>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</si>
  <si>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</si>
  <si>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</si>
  <si>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</si>
  <si>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</si>
  <si>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</si>
  <si>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</si>
  <si>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</si>
  <si>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</si>
  <si>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</si>
  <si>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</si>
  <si>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</si>
  <si>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</si>
  <si>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</si>
  <si>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</si>
  <si>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</si>
  <si>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</si>
  <si>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</si>
  <si>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</si>
  <si>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</si>
  <si>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</si>
  <si>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</si>
  <si>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</si>
  <si>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</si>
  <si>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</si>
  <si>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</si>
  <si>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</si>
  <si>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</si>
  <si>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</si>
  <si>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</si>
  <si>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</si>
  <si>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</si>
  <si>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</si>
  <si>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</si>
  <si>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</si>
  <si>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</si>
  <si>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</si>
  <si>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</si>
  <si>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</si>
  <si>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</si>
  <si>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</si>
  <si>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</si>
  <si>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</si>
  <si>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</si>
  <si>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</si>
  <si>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</si>
  <si>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</si>
  <si>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</si>
  <si>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</si>
  <si>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</si>
  <si>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</si>
  <si>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</si>
  <si>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</si>
  <si>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</si>
  <si>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</si>
  <si>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</si>
  <si>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</si>
  <si>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</si>
  <si>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</si>
  <si>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</si>
  <si>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</si>
  <si>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</si>
  <si>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</si>
  <si>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</si>
  <si>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</si>
  <si>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</si>
  <si>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</si>
  <si>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</si>
  <si>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</si>
  <si>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</si>
  <si>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</si>
  <si>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</si>
  <si>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</si>
  <si>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</si>
  <si>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</si>
  <si>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</si>
  <si>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</si>
  <si>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</si>
  <si>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</si>
  <si>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</si>
  <si>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</si>
  <si>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</si>
  <si>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</si>
  <si>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</si>
  <si>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</si>
  <si>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</si>
  <si>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</si>
  <si>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</si>
  <si>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</si>
  <si>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</si>
  <si>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</si>
  <si>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</si>
  <si>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</si>
  <si>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</si>
  <si>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</si>
  <si>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</si>
  <si>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</si>
  <si>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</si>
  <si>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</si>
  <si>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</si>
  <si>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</si>
  <si>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</si>
  <si>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</si>
  <si>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</si>
  <si>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</si>
  <si>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</si>
  <si>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</si>
  <si>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</si>
  <si>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</si>
  <si>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</si>
  <si>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</si>
  <si>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</si>
  <si>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</si>
  <si>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</si>
  <si>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</si>
  <si>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</si>
  <si>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</si>
  <si>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</si>
  <si>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</si>
  <si>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</si>
  <si>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</si>
  <si>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</si>
  <si>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</si>
  <si>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</si>
  <si>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</si>
  <si>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</si>
  <si>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</si>
  <si>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</si>
  <si>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</si>
  <si>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</si>
  <si>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</si>
  <si>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</si>
  <si>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</si>
  <si>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</si>
  <si>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</si>
  <si>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</si>
  <si>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</si>
  <si>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</si>
  <si>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</si>
  <si>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</si>
  <si>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</si>
  <si>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</si>
  <si>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</si>
  <si>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</si>
  <si>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</si>
  <si>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</si>
  <si>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</si>
  <si>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</si>
  <si>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</si>
  <si>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</si>
  <si>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</si>
  <si>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</si>
  <si>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</si>
  <si>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</si>
  <si>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</si>
  <si>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</si>
  <si>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</si>
  <si>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</si>
  <si>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</si>
  <si>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</si>
  <si>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</si>
  <si>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</si>
  <si>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</si>
  <si>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</si>
  <si>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</si>
  <si>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</si>
  <si>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</si>
  <si>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</si>
  <si>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</si>
  <si>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</si>
  <si>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</si>
  <si>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</si>
  <si>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</si>
  <si>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</si>
  <si>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</si>
  <si>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</si>
  <si>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</si>
  <si>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</si>
  <si>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</si>
  <si>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</si>
  <si>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</si>
  <si>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</si>
  <si>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</si>
  <si>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</si>
  <si>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</si>
  <si>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</si>
  <si>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</si>
  <si>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</si>
  <si>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</si>
  <si>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</si>
  <si>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</si>
  <si>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</si>
  <si>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</si>
  <si>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</si>
  <si>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</si>
  <si>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</si>
  <si>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</si>
  <si>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</si>
  <si>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</si>
  <si>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</si>
  <si>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</si>
  <si>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</si>
  <si>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</si>
  <si>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</si>
  <si>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</si>
  <si>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</si>
  <si>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</si>
  <si>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</si>
  <si>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</si>
  <si>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</si>
  <si>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</si>
  <si>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</si>
  <si>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</si>
  <si>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</si>
  <si>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</si>
  <si>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</si>
  <si>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</si>
  <si>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</si>
  <si>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</si>
  <si>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</si>
  <si>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</si>
  <si>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</si>
  <si>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</si>
  <si>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</si>
  <si>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</si>
  <si>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</si>
  <si>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</si>
  <si>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</si>
  <si>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</si>
  <si>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</si>
  <si>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</si>
  <si>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</si>
  <si>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</si>
  <si>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</si>
  <si>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</si>
  <si>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</si>
  <si>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</si>
  <si>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</si>
  <si>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</si>
  <si>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</si>
  <si>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</si>
  <si>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</si>
  <si>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</si>
  <si>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</si>
  <si>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</si>
  <si>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</si>
  <si>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</si>
  <si>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</si>
  <si>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</si>
  <si>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</si>
  <si>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</si>
  <si>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</si>
  <si>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</si>
  <si>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</si>
  <si>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</si>
  <si>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</si>
  <si>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</si>
  <si>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</si>
  <si>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</si>
  <si>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</si>
  <si>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</si>
  <si>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</si>
  <si>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</si>
  <si>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</si>
  <si>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</si>
  <si>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</si>
  <si>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</si>
  <si>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</si>
  <si>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</si>
  <si>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</si>
  <si>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</si>
  <si>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</si>
  <si>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</si>
  <si>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</si>
  <si>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</si>
  <si>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</si>
  <si>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</si>
  <si>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</si>
  <si>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</si>
  <si>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</si>
  <si>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</si>
  <si>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</si>
  <si>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</si>
  <si>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</si>
  <si>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</si>
  <si>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</si>
  <si>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</si>
  <si>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</si>
  <si>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</si>
  <si>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</si>
  <si>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</si>
  <si>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</si>
  <si>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</si>
  <si>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</si>
  <si>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</si>
  <si>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</si>
  <si>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</si>
  <si>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</si>
  <si>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</si>
  <si>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</si>
  <si>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</si>
  <si>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</si>
  <si>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</si>
  <si>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</si>
  <si>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</si>
  <si>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</si>
  <si>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</si>
  <si>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</si>
  <si>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</si>
  <si>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</si>
  <si>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</si>
  <si>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</si>
  <si>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</si>
  <si>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</si>
  <si>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</si>
  <si>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</si>
  <si>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</si>
  <si>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</si>
  <si>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</si>
  <si>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</si>
  <si>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</si>
  <si>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</si>
  <si>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</si>
  <si>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</si>
  <si>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</si>
  <si>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</si>
  <si>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</si>
  <si>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</si>
  <si>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</si>
  <si>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</si>
  <si>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</si>
  <si>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</si>
  <si>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</si>
  <si>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</si>
  <si>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</si>
  <si>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</si>
  <si>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</si>
  <si>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</si>
  <si>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</si>
  <si>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</si>
  <si>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</si>
  <si>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</si>
  <si>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</si>
  <si>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</si>
  <si>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</si>
  <si>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</si>
  <si>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</si>
  <si>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</si>
  <si>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</si>
  <si>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</si>
  <si>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</si>
  <si>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</si>
  <si>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</si>
  <si>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</si>
  <si>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</si>
  <si>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</si>
  <si>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</si>
  <si>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</si>
  <si>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</si>
  <si>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</si>
  <si>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</si>
  <si>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</si>
  <si>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</si>
  <si>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</si>
  <si>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</si>
  <si>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</si>
  <si>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</si>
  <si>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</si>
  <si>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</si>
  <si>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</si>
  <si>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</si>
  <si>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</si>
  <si>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</si>
  <si>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</si>
  <si>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</si>
  <si>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</si>
  <si>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</si>
  <si>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</si>
  <si>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</si>
  <si>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</si>
  <si>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</si>
  <si>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</si>
  <si>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</si>
  <si>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</si>
  <si>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</si>
  <si>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</si>
  <si>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</si>
  <si>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</si>
  <si>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</si>
  <si>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</si>
  <si>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</si>
  <si>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</si>
  <si>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</si>
  <si>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</si>
  <si>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</si>
  <si>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</si>
  <si>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</si>
  <si>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</si>
  <si>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</si>
  <si>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</si>
  <si>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</si>
  <si>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</si>
  <si>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</si>
  <si>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</si>
  <si>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</si>
  <si>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</si>
  <si>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</si>
  <si>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</si>
  <si>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</si>
  <si>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</si>
  <si>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</si>
  <si>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</si>
  <si>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</si>
  <si>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</si>
  <si>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</si>
  <si>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</si>
  <si>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</si>
  <si>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</si>
  <si>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</si>
  <si>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</si>
  <si>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</si>
  <si>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</si>
  <si>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</si>
  <si>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</si>
  <si>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</si>
  <si>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</si>
  <si>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</si>
  <si>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</si>
  <si>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</si>
  <si>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</si>
  <si>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</si>
  <si>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</si>
  <si>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</si>
  <si>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</si>
  <si>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</si>
  <si>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</si>
  <si>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</si>
  <si>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</si>
  <si>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</si>
  <si>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</si>
  <si>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</si>
  <si>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</si>
  <si>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</si>
  <si>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</si>
  <si>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</si>
  <si>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</si>
  <si>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</si>
  <si>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</si>
  <si>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</si>
  <si>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</si>
  <si>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</si>
  <si>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</si>
  <si>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</si>
  <si>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</si>
  <si>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</si>
  <si>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</si>
  <si>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</si>
  <si>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</si>
  <si>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</si>
  <si>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</si>
  <si>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</si>
  <si>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</si>
  <si>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</si>
  <si>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</si>
  <si>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</si>
  <si>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</si>
  <si>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</si>
  <si>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</si>
  <si>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</si>
  <si>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</si>
  <si>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</si>
  <si>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</si>
  <si>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</si>
  <si>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</si>
  <si>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</si>
  <si>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</si>
  <si>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</si>
  <si>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</si>
  <si>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</si>
  <si>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</si>
  <si>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</si>
  <si>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</si>
  <si>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</si>
  <si>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</si>
  <si>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</si>
  <si>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</si>
  <si>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</si>
  <si>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</si>
  <si>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</si>
  <si>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</si>
  <si>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</si>
  <si>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</si>
  <si>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</si>
  <si>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</si>
  <si>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</si>
  <si>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</si>
  <si>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</si>
  <si>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</si>
  <si>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</si>
  <si>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</si>
  <si>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</si>
  <si>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</si>
  <si>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</si>
  <si>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</si>
  <si>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</si>
  <si>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</si>
  <si>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</si>
  <si>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</si>
  <si>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</si>
  <si>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</si>
  <si>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</si>
  <si>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</si>
  <si>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</si>
  <si>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</si>
  <si>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</si>
  <si>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</si>
  <si>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</si>
  <si>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</si>
  <si>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</si>
  <si>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</si>
  <si>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</si>
  <si>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</si>
  <si>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</si>
  <si>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</si>
  <si>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</si>
  <si>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</si>
  <si>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</si>
  <si>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</si>
  <si>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</si>
  <si>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</si>
  <si>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</si>
  <si>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</si>
  <si>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</si>
  <si>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</si>
  <si>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</si>
  <si>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</si>
  <si>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</si>
  <si>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</si>
  <si>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</si>
  <si>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</si>
  <si>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</si>
  <si>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</si>
  <si>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</si>
  <si>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</si>
  <si>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</si>
  <si>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</si>
  <si>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</si>
  <si>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</si>
  <si>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</si>
  <si>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</si>
  <si>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</si>
  <si>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</si>
  <si>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</si>
  <si>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</si>
  <si>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</si>
  <si>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</si>
  <si>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</si>
  <si>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</si>
  <si>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</si>
  <si>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</si>
  <si>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</si>
  <si>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</si>
  <si>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</si>
  <si>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</si>
  <si>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</si>
  <si>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</si>
  <si>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</si>
  <si>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</si>
  <si>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</si>
  <si>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</si>
  <si>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</si>
  <si>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</si>
  <si>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</si>
  <si>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</si>
  <si>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</si>
  <si>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</si>
  <si>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</si>
  <si>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</si>
  <si>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</si>
  <si>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</si>
  <si>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</si>
  <si>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</si>
  <si>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</si>
  <si>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</si>
  <si>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</si>
  <si>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</si>
  <si>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</si>
  <si>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</si>
  <si>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</si>
  <si>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</si>
  <si>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</si>
  <si>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</si>
  <si>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</si>
  <si>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</si>
  <si>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</si>
  <si>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</si>
  <si>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</si>
  <si>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</si>
  <si>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</si>
  <si>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</si>
  <si>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</si>
  <si>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</si>
  <si>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</si>
  <si>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</si>
  <si>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</si>
  <si>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</si>
  <si>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</si>
  <si>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</si>
  <si>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</si>
  <si>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</si>
  <si>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</si>
  <si>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</si>
  <si>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</si>
  <si>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</si>
  <si>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</si>
  <si>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</si>
  <si>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</si>
  <si>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</si>
  <si>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</si>
  <si>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</si>
  <si>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</si>
  <si>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</si>
  <si>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</si>
  <si>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</si>
  <si>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</si>
  <si>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</si>
  <si>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</si>
  <si>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</si>
  <si>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</si>
  <si>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</si>
  <si>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</si>
  <si>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</si>
  <si>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</si>
  <si>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</si>
  <si>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</si>
  <si>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</si>
  <si>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</si>
  <si>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</si>
  <si>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</si>
  <si>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</si>
  <si>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</si>
  <si>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</si>
  <si>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</si>
  <si>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</si>
  <si>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</si>
  <si>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</si>
  <si>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</si>
  <si>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</si>
  <si>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</si>
  <si>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</si>
  <si>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</si>
  <si>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</si>
  <si>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</si>
  <si>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</si>
  <si>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</si>
  <si>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</si>
  <si>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</si>
  <si>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</si>
  <si>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</si>
  <si>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</si>
  <si>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</si>
  <si>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</si>
  <si>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</si>
  <si>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</si>
  <si>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</si>
  <si>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</si>
  <si>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</si>
  <si>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</si>
  <si>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</si>
  <si>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</si>
  <si>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</si>
  <si>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</si>
  <si>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</si>
  <si>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</si>
  <si>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</si>
  <si>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</si>
  <si>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</si>
  <si>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</si>
  <si>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</si>
  <si>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</si>
  <si>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</si>
  <si>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</si>
  <si>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</si>
  <si>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</si>
  <si>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</si>
  <si>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</si>
  <si>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</si>
  <si>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</si>
  <si>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</si>
  <si>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</si>
  <si>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</si>
  <si>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</si>
  <si>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</si>
  <si>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</si>
  <si>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</si>
  <si>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</si>
  <si>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</si>
  <si>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</si>
  <si>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</si>
  <si>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</si>
  <si>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</si>
  <si>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</si>
  <si>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</si>
  <si>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</si>
  <si>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</si>
  <si>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</si>
  <si>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</si>
  <si>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</si>
  <si>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</si>
  <si>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</si>
  <si>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</si>
  <si>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</si>
  <si>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</si>
  <si>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</si>
  <si>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</si>
  <si>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</si>
  <si>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</si>
  <si>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</si>
  <si>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</si>
  <si>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</si>
  <si>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</si>
  <si>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</si>
  <si>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</si>
  <si>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</si>
  <si>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</si>
  <si>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</si>
  <si>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</si>
  <si>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</si>
  <si>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</si>
  <si>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</si>
  <si>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</si>
  <si>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</si>
  <si>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</si>
  <si>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</si>
  <si>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</si>
  <si>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</si>
  <si>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</si>
  <si>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</si>
  <si>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</si>
  <si>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</si>
  <si>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</si>
  <si>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</si>
  <si>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</si>
  <si>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</si>
  <si>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</si>
  <si>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</si>
  <si>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</si>
  <si>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</si>
  <si>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</si>
  <si>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</si>
  <si>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</si>
  <si>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</si>
  <si>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</si>
  <si>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</si>
  <si>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</si>
  <si>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</si>
  <si>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</si>
  <si>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</si>
  <si>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</si>
  <si>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</si>
  <si>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</si>
  <si>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</si>
  <si>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</si>
  <si>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</si>
  <si>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</si>
  <si>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</si>
  <si>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</si>
  <si>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</si>
  <si>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</si>
  <si>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</si>
  <si>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</si>
  <si>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</si>
  <si>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</si>
  <si>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</si>
  <si>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</si>
  <si>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</si>
  <si>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</si>
  <si>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</si>
  <si>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</si>
  <si>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</si>
  <si>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</si>
  <si>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</si>
  <si>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</si>
  <si>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</si>
  <si>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</si>
  <si>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</si>
  <si>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</si>
  <si>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</si>
  <si>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</si>
  <si>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</si>
  <si>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</si>
  <si>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</si>
  <si>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</si>
  <si>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</si>
  <si>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</si>
  <si>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</si>
  <si>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</si>
  <si>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</si>
  <si>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</si>
  <si>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</si>
  <si>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</si>
  <si>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</si>
  <si>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</si>
  <si>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</si>
  <si>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</si>
  <si>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</si>
  <si>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</si>
  <si>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</si>
  <si>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</si>
  <si>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</si>
  <si>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</si>
  <si>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</si>
  <si>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</si>
  <si>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</si>
  <si>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</si>
  <si>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</si>
  <si>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</si>
  <si>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</si>
  <si>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</si>
  <si>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</si>
  <si>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</si>
  <si>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</si>
  <si>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</si>
  <si>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</si>
  <si>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</si>
  <si>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</si>
  <si>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</si>
  <si>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</si>
  <si>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</si>
  <si>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</si>
  <si>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</si>
  <si>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</si>
  <si>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</si>
  <si>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</si>
  <si>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</si>
  <si>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</si>
  <si>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</si>
  <si>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</si>
  <si>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</si>
  <si>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</si>
  <si>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</si>
  <si>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</si>
  <si>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</si>
  <si>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</si>
  <si>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</si>
  <si>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</si>
  <si>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</si>
  <si>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</si>
  <si>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</si>
  <si>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</si>
  <si>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</si>
  <si>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</si>
  <si>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</si>
  <si>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</si>
  <si>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</si>
  <si>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</si>
  <si>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</si>
  <si>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</si>
  <si>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</si>
  <si>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</si>
  <si>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</si>
  <si>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</si>
  <si>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</si>
  <si>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</si>
  <si>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</si>
  <si>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</si>
  <si>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</si>
  <si>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</si>
  <si>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</si>
  <si>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</si>
  <si>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</si>
  <si>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</si>
  <si>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</si>
  <si>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</si>
  <si>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</si>
  <si>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</si>
  <si>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</si>
  <si>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</si>
  <si>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</si>
  <si>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</si>
  <si>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</si>
  <si>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</si>
  <si>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</si>
  <si>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</si>
  <si>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</si>
  <si>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</si>
  <si>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</si>
  <si>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</si>
  <si>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</si>
  <si>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</si>
  <si>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</si>
  <si>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</si>
  <si>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</si>
  <si>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</si>
  <si>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</si>
  <si>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</si>
  <si>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</si>
  <si>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</si>
  <si>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</si>
  <si>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</si>
  <si>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</si>
  <si>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</si>
  <si>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</si>
  <si>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</si>
  <si>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</si>
  <si>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</si>
  <si>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</si>
  <si>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</si>
  <si>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</si>
  <si>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</si>
  <si>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</si>
  <si>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</si>
  <si>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</si>
  <si>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</si>
  <si>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</si>
  <si>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</si>
  <si>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</si>
  <si>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</si>
  <si>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</si>
  <si>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</si>
  <si>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</si>
  <si>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</si>
  <si>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</si>
  <si>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</si>
  <si>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</si>
  <si>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</si>
  <si>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</si>
  <si>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</si>
  <si>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</si>
  <si>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</si>
  <si>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</si>
  <si>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</si>
  <si>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</si>
  <si>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</si>
  <si>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</si>
  <si>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</si>
  <si>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</si>
  <si>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</si>
  <si>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</si>
  <si>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</si>
  <si>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</si>
  <si>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</si>
  <si>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</si>
  <si>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</si>
  <si>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</si>
  <si>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</si>
  <si>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</si>
  <si>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</si>
  <si>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</si>
  <si>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</si>
  <si>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</si>
  <si>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</si>
  <si>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</si>
  <si>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</si>
  <si>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</si>
  <si>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</si>
  <si>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</si>
  <si>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</si>
  <si>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</si>
  <si>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</si>
  <si>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</si>
  <si>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</si>
  <si>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</si>
  <si>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</si>
  <si>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</si>
  <si>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</si>
  <si>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</si>
  <si>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</si>
  <si>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</si>
  <si>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</si>
  <si>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</si>
  <si>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</si>
  <si>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</si>
  <si>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</si>
  <si>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</si>
  <si>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</si>
  <si>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</si>
  <si>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</si>
  <si>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</si>
  <si>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</si>
  <si>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</si>
  <si>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</si>
  <si>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</si>
  <si>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</si>
  <si>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</si>
  <si>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</si>
  <si>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</si>
  <si>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</si>
  <si>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</si>
  <si>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</si>
  <si>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</si>
  <si>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</si>
  <si>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</si>
  <si>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</si>
  <si>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</si>
  <si>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</si>
  <si>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</si>
  <si>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</si>
  <si>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</si>
  <si>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</si>
  <si>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</si>
  <si>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</si>
  <si>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</si>
  <si>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</si>
  <si>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</si>
  <si>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</si>
  <si>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</si>
  <si>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</si>
  <si>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</si>
  <si>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</si>
  <si>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</si>
  <si>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</si>
  <si>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</si>
  <si>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</si>
  <si>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</si>
  <si>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</si>
  <si>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</si>
  <si>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</si>
  <si>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</si>
  <si>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</si>
  <si>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</si>
  <si>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</si>
  <si>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</si>
  <si>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</si>
  <si>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</si>
  <si>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</si>
  <si>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</si>
  <si>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</si>
  <si>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</si>
  <si>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</si>
  <si>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</si>
  <si>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</si>
  <si>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</si>
  <si>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</si>
  <si>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</si>
  <si>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</si>
  <si>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</si>
  <si>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</si>
  <si>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</si>
  <si>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</si>
  <si>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</si>
  <si>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</si>
  <si>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</si>
  <si>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</si>
  <si>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</si>
  <si>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</si>
  <si>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</si>
  <si>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</si>
  <si>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</si>
  <si>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</si>
  <si>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</si>
  <si>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</si>
  <si>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</si>
  <si>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</si>
  <si>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</si>
  <si>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</si>
  <si>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</si>
  <si>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</si>
  <si>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</si>
  <si>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</si>
  <si>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</si>
  <si>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</si>
  <si>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</si>
  <si>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</si>
  <si>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</si>
  <si>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</si>
  <si>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</si>
  <si>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</si>
  <si>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</si>
  <si>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</si>
  <si>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</si>
  <si>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</si>
  <si>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</si>
  <si>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</si>
  <si>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</si>
  <si>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</si>
  <si>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</si>
  <si>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</si>
  <si>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</si>
  <si>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</si>
  <si>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</si>
  <si>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</si>
  <si>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</si>
  <si>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</si>
  <si>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</si>
  <si>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</si>
  <si>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</si>
  <si>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</si>
  <si>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</si>
  <si>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</si>
  <si>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</si>
  <si>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</si>
  <si>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</si>
  <si>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</si>
  <si>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</si>
  <si>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</si>
  <si>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</si>
  <si>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</si>
  <si>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</si>
  <si>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</si>
  <si>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</si>
  <si>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</si>
  <si>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</si>
  <si>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</si>
  <si>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</si>
  <si>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</si>
  <si>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</si>
  <si>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</si>
  <si>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</si>
  <si>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</si>
  <si>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</si>
  <si>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</si>
  <si>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</si>
  <si>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</si>
  <si>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</si>
  <si>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</si>
  <si>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</si>
  <si>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</si>
  <si>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</si>
  <si>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</si>
  <si>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</si>
  <si>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</si>
  <si>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</si>
  <si>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</si>
  <si>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</si>
  <si>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</si>
  <si>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</si>
  <si>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</si>
  <si>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</si>
  <si>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</si>
  <si>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</si>
  <si>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</si>
  <si>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</si>
  <si>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</si>
  <si>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</si>
  <si>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</si>
  <si>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</si>
  <si>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</si>
  <si>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</si>
  <si>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</si>
  <si>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</si>
  <si>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</si>
  <si>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</si>
  <si>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</si>
  <si>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</si>
  <si>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</si>
  <si>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</si>
  <si>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</si>
  <si>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</si>
  <si>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</si>
  <si>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</si>
  <si>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</si>
  <si>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</si>
  <si>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</si>
  <si>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</si>
  <si>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</si>
  <si>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</si>
  <si>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</si>
  <si>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</si>
  <si>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</si>
  <si>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</si>
  <si>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</si>
  <si>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</si>
  <si>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</si>
  <si>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</si>
  <si>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</si>
  <si>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</si>
  <si>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</si>
  <si>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</si>
  <si>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</si>
  <si>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</si>
  <si>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</si>
  <si>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</si>
  <si>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</si>
  <si>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</si>
  <si>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</si>
  <si>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</si>
  <si>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</si>
  <si>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</si>
  <si>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</si>
  <si>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</si>
  <si>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</si>
  <si>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</si>
  <si>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</si>
  <si>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</si>
  <si>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</si>
  <si>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</si>
  <si>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</si>
  <si>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</si>
  <si>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</si>
  <si>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</si>
  <si>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</si>
  <si>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</si>
  <si>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</si>
  <si>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</si>
  <si>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</si>
  <si>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</si>
  <si>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</si>
  <si>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</si>
  <si>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</si>
  <si>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</si>
  <si>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</si>
  <si>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</si>
  <si>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</si>
  <si>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</si>
  <si>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</si>
  <si>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</si>
  <si>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</si>
  <si>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</si>
  <si>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</si>
  <si>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</si>
  <si>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</si>
  <si>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</si>
  <si>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</si>
  <si>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</si>
  <si>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</si>
  <si>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</si>
  <si>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</si>
  <si>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</si>
  <si>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</si>
  <si>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</si>
  <si>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</si>
  <si>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</si>
  <si>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</si>
  <si>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</si>
  <si>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</si>
  <si>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</si>
  <si>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</si>
  <si>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</si>
  <si>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</si>
  <si>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</si>
  <si>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</si>
  <si>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</si>
  <si>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</si>
  <si>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</si>
  <si>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</si>
  <si>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</si>
  <si>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</si>
  <si>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</si>
  <si>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</si>
  <si>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</si>
  <si>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</si>
  <si>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</si>
  <si>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</si>
  <si>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</si>
  <si>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</si>
  <si>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</si>
  <si>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</si>
  <si>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</si>
  <si>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</si>
  <si>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</si>
  <si>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</si>
  <si>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</si>
  <si>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</si>
  <si>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</si>
  <si>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</si>
  <si>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</si>
  <si>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</si>
  <si>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</si>
  <si>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</si>
  <si>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</si>
  <si>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</si>
  <si>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</si>
  <si>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</si>
  <si>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</si>
  <si>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</si>
  <si>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</si>
  <si>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</si>
  <si>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</si>
  <si>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</si>
  <si>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</si>
  <si>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</si>
  <si>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</si>
  <si>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</si>
  <si>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</si>
  <si>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</si>
  <si>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</si>
  <si>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</si>
  <si>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</si>
  <si>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</si>
  <si>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</si>
  <si>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</si>
  <si>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</si>
  <si>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</si>
  <si>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</si>
  <si>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</si>
  <si>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</si>
  <si>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</si>
  <si>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</si>
  <si>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</si>
  <si>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</si>
  <si>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</si>
  <si>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</si>
  <si>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</si>
  <si>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</si>
  <si>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</si>
  <si>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</si>
  <si>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</si>
  <si>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</si>
  <si>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</si>
  <si>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</si>
  <si>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</si>
  <si>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</si>
  <si>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</si>
  <si>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</si>
  <si>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</si>
  <si>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</si>
  <si>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</si>
  <si>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</si>
  <si>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</si>
  <si>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</si>
  <si>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</si>
  <si>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</si>
  <si>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</si>
  <si>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</si>
  <si>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</si>
  <si>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</si>
  <si>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</si>
  <si>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</si>
  <si>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</si>
  <si>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</si>
  <si>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</si>
  <si>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</si>
  <si>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</si>
  <si>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</si>
  <si>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</si>
  <si>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</si>
  <si>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</si>
  <si>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</si>
  <si>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</si>
  <si>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</si>
  <si>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</si>
  <si>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</si>
  <si>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</si>
  <si>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</si>
  <si>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</si>
  <si>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</si>
  <si>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</si>
  <si>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</si>
  <si>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</si>
  <si>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</si>
  <si>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</si>
  <si>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</si>
  <si>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</si>
  <si>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</si>
  <si>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</si>
  <si>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</si>
  <si>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</si>
  <si>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</si>
  <si>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</si>
  <si>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</si>
  <si>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</si>
  <si>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</si>
  <si>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</si>
  <si>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</si>
  <si>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</si>
  <si>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</si>
  <si>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</si>
  <si>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</si>
  <si>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</si>
  <si>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</si>
  <si>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</si>
  <si>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</si>
  <si>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</si>
  <si>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</si>
  <si>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</si>
  <si>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</si>
  <si>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</si>
  <si>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</si>
  <si>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</si>
  <si>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</si>
  <si>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</si>
  <si>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</si>
  <si>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</si>
  <si>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</si>
  <si>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</si>
  <si>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</si>
  <si>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</si>
  <si>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</si>
  <si>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</si>
  <si>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</si>
  <si>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</si>
  <si>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</si>
  <si>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</si>
  <si>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</si>
  <si>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</si>
  <si>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</si>
  <si>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</si>
  <si>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</si>
  <si>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</si>
  <si>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</si>
  <si>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</si>
  <si>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</si>
  <si>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</si>
  <si>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</si>
  <si>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</si>
  <si>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</si>
  <si>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</si>
  <si>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</si>
  <si>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</si>
  <si>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</si>
  <si>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</si>
  <si>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</si>
  <si>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</si>
  <si>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</si>
  <si>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</si>
  <si>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</si>
  <si>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</si>
  <si>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</si>
  <si>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</si>
  <si>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</si>
  <si>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</si>
  <si>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</si>
  <si>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</si>
  <si>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</si>
  <si>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</si>
  <si>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</si>
  <si>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</si>
  <si>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</si>
  <si>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</si>
  <si>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</si>
  <si>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</si>
  <si>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</si>
  <si>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</si>
  <si>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</si>
  <si>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</si>
  <si>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</si>
  <si>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</si>
  <si>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</si>
  <si>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</si>
  <si>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</si>
  <si>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</si>
  <si>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</si>
  <si>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</si>
  <si>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</si>
  <si>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</si>
  <si>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</si>
  <si>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</si>
  <si>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</si>
  <si>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</si>
  <si>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</si>
  <si>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</si>
  <si>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</si>
  <si>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</si>
  <si>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</si>
  <si>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</si>
  <si>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</si>
  <si>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</si>
  <si>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</si>
  <si>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</si>
  <si>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</si>
  <si>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</si>
  <si>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</si>
  <si>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</si>
  <si>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</si>
  <si>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</si>
  <si>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</si>
  <si>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</si>
  <si>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</si>
  <si>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</si>
  <si>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</si>
  <si>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</si>
  <si>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</si>
  <si>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</si>
  <si>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</si>
  <si>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</si>
  <si>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</si>
  <si>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</si>
  <si>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</si>
  <si>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</si>
  <si>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</si>
  <si>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</si>
  <si>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</si>
  <si>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</si>
  <si>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</si>
  <si>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</si>
  <si>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</si>
  <si>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</si>
  <si>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</si>
  <si>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</si>
  <si>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</si>
  <si>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</si>
  <si>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</si>
  <si>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</si>
  <si>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</si>
  <si>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</si>
  <si>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</si>
  <si>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</si>
  <si>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</si>
  <si>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</si>
  <si>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</si>
  <si>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</si>
  <si>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</si>
  <si>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</si>
  <si>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</si>
  <si>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</si>
  <si>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</si>
  <si>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</si>
  <si>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</si>
  <si>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</si>
  <si>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</si>
  <si>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</si>
  <si>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</si>
  <si>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</si>
  <si>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</si>
  <si>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</si>
  <si>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</si>
  <si>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</si>
  <si>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</si>
  <si>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</si>
  <si>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</si>
  <si>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</si>
  <si>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</si>
  <si>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</si>
  <si>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</si>
  <si>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</si>
  <si>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</si>
  <si>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</si>
  <si>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</si>
  <si>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</si>
  <si>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</si>
  <si>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</si>
  <si>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</si>
  <si>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</si>
  <si>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</si>
  <si>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</si>
  <si>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</si>
  <si>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</si>
  <si>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</si>
  <si>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</si>
  <si>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</si>
  <si>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</si>
  <si>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</si>
  <si>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</si>
  <si>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</si>
  <si>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</si>
  <si>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</si>
  <si>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</si>
  <si>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</si>
  <si>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</si>
  <si>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</si>
  <si>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</si>
  <si>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</si>
  <si>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</si>
  <si>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</si>
  <si>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</si>
  <si>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</si>
  <si>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</si>
  <si>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</si>
  <si>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</si>
  <si>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</si>
  <si>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</si>
  <si>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</si>
  <si>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</si>
  <si>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</si>
  <si>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</si>
  <si>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</si>
  <si>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</si>
  <si>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</si>
  <si>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</si>
  <si>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</si>
  <si>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</si>
  <si>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</si>
  <si>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</si>
  <si>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</si>
  <si>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</si>
  <si>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</si>
  <si>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</si>
  <si>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</si>
  <si>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</si>
  <si>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</si>
  <si>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</si>
  <si>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</si>
  <si>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</si>
  <si>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</si>
  <si>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</si>
  <si>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</si>
  <si>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</si>
  <si>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</si>
  <si>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</si>
  <si>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</si>
  <si>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</si>
  <si>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</si>
  <si>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</si>
  <si>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</si>
  <si>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</si>
  <si>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</si>
  <si>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</si>
  <si>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</si>
  <si>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</si>
  <si>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</si>
  <si>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</si>
  <si>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</si>
  <si>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</si>
  <si>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</si>
  <si>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</si>
  <si>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</si>
  <si>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</si>
  <si>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</si>
  <si>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</si>
  <si>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</si>
  <si>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</si>
  <si>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</si>
  <si>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</si>
  <si>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</si>
  <si>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</si>
  <si>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</si>
  <si>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</si>
  <si>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</si>
  <si>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</si>
  <si>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</si>
  <si>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</si>
  <si>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</si>
  <si>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</si>
  <si>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</si>
  <si>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</si>
  <si>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</si>
  <si>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</si>
  <si>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</si>
  <si>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</si>
  <si>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</si>
  <si>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</si>
  <si>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</si>
  <si>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</si>
  <si>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</si>
  <si>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</si>
  <si>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</si>
  <si>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</si>
  <si>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</si>
  <si>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</si>
  <si>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</si>
  <si>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</si>
  <si>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</si>
  <si>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</si>
  <si>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</si>
  <si>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</si>
  <si>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</si>
  <si>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</si>
  <si>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</si>
  <si>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</si>
  <si>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</si>
  <si>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</si>
  <si>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</si>
  <si>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</si>
  <si>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</si>
  <si>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</si>
  <si>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</si>
  <si>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</si>
  <si>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</si>
  <si>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</si>
  <si>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</si>
  <si>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</si>
  <si>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</si>
  <si>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</si>
  <si>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</si>
  <si>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</si>
  <si>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</si>
  <si>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</si>
  <si>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</si>
  <si>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</si>
  <si>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</si>
  <si>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</si>
  <si>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</si>
  <si>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</si>
  <si>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</si>
  <si>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</si>
  <si>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</si>
  <si>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</si>
  <si>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</si>
  <si>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</si>
  <si>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</si>
  <si>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</si>
  <si>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</si>
  <si>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</si>
  <si>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</si>
  <si>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</si>
  <si>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</si>
  <si>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</si>
  <si>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</si>
  <si>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</si>
  <si>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</si>
  <si>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</si>
  <si>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</si>
  <si>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</si>
  <si>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</si>
  <si>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</si>
  <si>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</si>
  <si>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</si>
  <si>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</si>
  <si>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</si>
  <si>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</si>
  <si>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</si>
  <si>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</si>
  <si>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</si>
  <si>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</si>
  <si>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</si>
  <si>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</si>
  <si>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</si>
  <si>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</si>
  <si>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</si>
  <si>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</si>
  <si>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</si>
  <si>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</si>
  <si>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</si>
  <si>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</si>
  <si>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</si>
  <si>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</si>
  <si>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</si>
  <si>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</si>
  <si>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</si>
  <si>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</si>
  <si>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</si>
  <si>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</si>
  <si>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</si>
  <si>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</si>
  <si>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</si>
  <si>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</si>
  <si>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</si>
  <si>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</si>
  <si>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</si>
  <si>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</si>
  <si>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</si>
  <si>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</si>
  <si>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</si>
  <si>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</si>
  <si>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</si>
  <si>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</si>
  <si>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</si>
  <si>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</si>
  <si>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</si>
  <si>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</si>
  <si>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</si>
  <si>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</si>
  <si>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</si>
  <si>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</si>
  <si>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</si>
  <si>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</si>
  <si>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</si>
  <si>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</si>
  <si>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</si>
  <si>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</si>
  <si>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</si>
  <si>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</si>
  <si>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</si>
  <si>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</si>
  <si>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</si>
  <si>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</si>
  <si>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</si>
  <si>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</si>
  <si>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</si>
  <si>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</si>
  <si>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</si>
  <si>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</si>
  <si>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</si>
  <si>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</si>
  <si>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</si>
  <si>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</si>
  <si>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</si>
  <si>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</si>
  <si>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</si>
  <si>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</si>
  <si>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</si>
  <si>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</si>
  <si>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</si>
  <si>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</si>
  <si>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</si>
  <si>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</si>
  <si>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</si>
  <si>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</si>
  <si>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</si>
  <si>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</si>
  <si>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</si>
  <si>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</si>
  <si>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</si>
  <si>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</si>
  <si>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</si>
  <si>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</si>
  <si>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</si>
  <si>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</si>
  <si>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</si>
  <si>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</si>
  <si>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</si>
  <si>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</si>
  <si>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</si>
  <si>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</si>
  <si>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</si>
  <si>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</si>
  <si>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</si>
  <si>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</si>
  <si>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</si>
  <si>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</si>
  <si>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</si>
  <si>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</si>
  <si>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</si>
  <si>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</si>
  <si>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</si>
  <si>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</si>
  <si>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</si>
  <si>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</si>
  <si>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</si>
  <si>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</si>
  <si>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</si>
  <si>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</si>
  <si>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</si>
  <si>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</si>
  <si>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</si>
  <si>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</si>
  <si>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</si>
  <si>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</si>
  <si>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</si>
  <si>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</si>
  <si>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</si>
  <si>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</si>
  <si>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</si>
  <si>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</si>
  <si>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</si>
  <si>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</si>
  <si>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</si>
  <si>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</si>
  <si>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</si>
  <si>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</si>
  <si>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</si>
  <si>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</si>
  <si>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</si>
  <si>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</si>
  <si>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</si>
  <si>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</si>
  <si>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</si>
  <si>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</si>
  <si>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</si>
  <si>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</si>
  <si>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</si>
  <si>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</si>
  <si>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</si>
  <si>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</si>
  <si>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</si>
  <si>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</si>
  <si>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</si>
  <si>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</si>
  <si>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</si>
  <si>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</si>
  <si>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</si>
  <si>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</si>
  <si>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</si>
  <si>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</si>
  <si>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</si>
  <si>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</si>
  <si>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</si>
  <si>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</si>
  <si>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</si>
  <si>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</si>
  <si>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</si>
  <si>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</si>
  <si>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</si>
  <si>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</si>
  <si>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</si>
  <si>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</si>
  <si>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</si>
  <si>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</si>
  <si>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</si>
  <si>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</si>
  <si>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</si>
  <si>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</si>
  <si>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</si>
  <si>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</si>
  <si>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</si>
  <si>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</si>
  <si>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</si>
  <si>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</si>
  <si>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</si>
  <si>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</si>
  <si>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</si>
  <si>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</si>
  <si>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</si>
  <si>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</si>
  <si>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</si>
  <si>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</si>
  <si>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</si>
  <si>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</si>
  <si>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</si>
  <si>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</si>
  <si>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</si>
  <si>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</si>
  <si>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</si>
  <si>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</si>
  <si>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</si>
  <si>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</si>
  <si>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</si>
  <si>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</si>
  <si>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</si>
  <si>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</si>
  <si>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</si>
  <si>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</si>
  <si>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</si>
  <si>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</si>
  <si>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</si>
  <si>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</si>
  <si>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</si>
  <si>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</si>
  <si>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</si>
  <si>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</si>
  <si>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</si>
  <si>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</si>
  <si>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</si>
  <si>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</si>
  <si>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</si>
  <si>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</si>
  <si>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</si>
  <si>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</si>
  <si>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</si>
  <si>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</si>
  <si>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</si>
  <si>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</si>
  <si>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</si>
  <si>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</si>
  <si>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</si>
  <si>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</si>
  <si>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</si>
  <si>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</si>
  <si>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</si>
  <si>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</si>
  <si>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</si>
  <si>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</si>
  <si>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</si>
  <si>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</si>
  <si>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</si>
  <si>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</si>
  <si>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</si>
  <si>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</si>
  <si>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</si>
  <si>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</si>
  <si>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</si>
  <si>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</si>
  <si>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</si>
  <si>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</si>
  <si>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</si>
  <si>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</si>
  <si>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</si>
  <si>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</si>
  <si>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</si>
  <si>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</si>
  <si>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</si>
  <si>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</si>
  <si>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</si>
  <si>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</si>
  <si>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</si>
  <si>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</si>
  <si>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</si>
  <si>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</si>
  <si>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</si>
  <si>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</si>
  <si>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</si>
  <si>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</si>
  <si>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</si>
  <si>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</si>
  <si>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</si>
  <si>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</si>
  <si>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</si>
  <si>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</si>
  <si>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</si>
  <si>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</si>
  <si>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</si>
  <si>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</si>
  <si>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</si>
  <si>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</si>
  <si>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</si>
  <si>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</si>
  <si>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</si>
  <si>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</si>
  <si>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</si>
  <si>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</si>
  <si>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</si>
  <si>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</si>
  <si>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</si>
  <si>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</si>
  <si>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</si>
  <si>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</si>
  <si>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</si>
  <si>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</si>
  <si>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</si>
  <si>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</si>
  <si>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</si>
  <si>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</si>
  <si>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</si>
  <si>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</si>
  <si>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</si>
  <si>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</si>
  <si>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</si>
  <si>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</si>
  <si>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</si>
  <si>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</si>
  <si>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</si>
  <si>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</si>
  <si>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</si>
  <si>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</si>
  <si>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</si>
  <si>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</si>
  <si>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</si>
  <si>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</si>
  <si>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</si>
  <si>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</si>
  <si>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</si>
  <si>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</si>
  <si>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</si>
  <si>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</si>
  <si>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</si>
  <si>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</si>
  <si>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</si>
  <si>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</si>
  <si>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</si>
  <si>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</si>
  <si>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</si>
  <si>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</si>
  <si>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</si>
  <si>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</si>
  <si>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</si>
  <si>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</si>
  <si>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</si>
  <si>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</si>
  <si>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</si>
  <si>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</si>
  <si>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</si>
  <si>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</si>
  <si>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</si>
  <si>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</si>
  <si>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</si>
  <si>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</si>
  <si>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</si>
  <si>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</si>
  <si>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</si>
  <si>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</si>
  <si>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</si>
  <si>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</si>
  <si>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</si>
  <si>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</si>
  <si>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</si>
  <si>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</si>
  <si>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</si>
  <si>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</si>
  <si>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</si>
  <si>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</si>
  <si>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</si>
  <si>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</si>
  <si>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</si>
  <si>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</si>
  <si>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</si>
  <si>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</si>
  <si>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</si>
  <si>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</si>
  <si>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</si>
  <si>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</si>
  <si>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</si>
  <si>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</si>
  <si>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</si>
  <si>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</si>
  <si>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</si>
  <si>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</si>
  <si>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</si>
  <si>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</si>
  <si>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</si>
  <si>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</si>
  <si>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</si>
  <si>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</si>
  <si>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</si>
  <si>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</si>
  <si>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</si>
  <si>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</si>
  <si>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</si>
  <si>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</si>
  <si>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</si>
  <si>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</si>
  <si>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</si>
  <si>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</si>
  <si>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</si>
  <si>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</si>
  <si>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</si>
  <si>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</si>
  <si>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</si>
  <si>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</si>
  <si>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</si>
  <si>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</si>
  <si>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</si>
  <si>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</si>
  <si>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</si>
  <si>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</si>
  <si>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</si>
  <si>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</si>
  <si>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</si>
  <si>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</si>
  <si>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</si>
  <si>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</si>
  <si>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</si>
  <si>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</si>
  <si>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</si>
  <si>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</si>
  <si>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</si>
  <si>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</si>
  <si>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</si>
  <si>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</si>
  <si>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</si>
  <si>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</si>
  <si>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</si>
  <si>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</si>
  <si>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</si>
  <si>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</si>
  <si>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</si>
  <si>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</si>
  <si>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</si>
  <si>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</si>
  <si>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</si>
  <si>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</si>
  <si>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</si>
  <si>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</si>
  <si>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</si>
  <si>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</si>
  <si>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</si>
  <si>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</si>
  <si>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</si>
  <si>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</si>
  <si>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</si>
  <si>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</si>
  <si>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</si>
  <si>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</si>
  <si>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</si>
  <si>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</si>
  <si>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</si>
  <si>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</si>
  <si>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</si>
  <si>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</si>
  <si>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</si>
  <si>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</si>
  <si>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</si>
  <si>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</si>
  <si>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</si>
  <si>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</si>
  <si>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</si>
  <si>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</si>
  <si>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</si>
  <si>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</si>
  <si>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</si>
  <si>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</si>
  <si>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</si>
  <si>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</si>
  <si>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</si>
  <si>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</si>
  <si>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</si>
  <si>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</si>
  <si>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</si>
  <si>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</si>
  <si>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</si>
  <si>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</si>
  <si>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</si>
  <si>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</si>
  <si>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</si>
  <si>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</si>
  <si>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</si>
  <si>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</si>
  <si>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</si>
  <si>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</si>
  <si>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</si>
  <si>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</si>
  <si>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</si>
  <si>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</si>
  <si>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</si>
  <si>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</si>
  <si>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</si>
  <si>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</si>
  <si>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</si>
  <si>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</si>
  <si>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</si>
  <si>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</si>
  <si>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</si>
  <si>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</si>
  <si>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</si>
  <si>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</si>
  <si>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</si>
  <si>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</si>
  <si>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</si>
  <si>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</si>
  <si>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</si>
  <si>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</si>
  <si>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</si>
  <si>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</si>
  <si>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</si>
  <si>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</si>
  <si>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</si>
  <si>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</si>
  <si>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</si>
  <si>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</si>
  <si>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</si>
  <si>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</si>
  <si>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</si>
  <si>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</si>
  <si>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</si>
  <si>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</si>
  <si>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</si>
  <si>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</si>
  <si>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</si>
  <si>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</si>
  <si>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</si>
  <si>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</si>
  <si>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</si>
  <si>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</si>
  <si>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</si>
  <si>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</si>
  <si>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</si>
  <si>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</si>
  <si>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</si>
  <si>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</si>
  <si>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</si>
  <si>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</si>
  <si>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</si>
  <si>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</si>
  <si>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</si>
  <si>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</si>
  <si>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</si>
  <si>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</si>
  <si>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</si>
  <si>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</si>
  <si>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</si>
  <si>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</si>
  <si>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</si>
  <si>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</si>
  <si>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</si>
  <si>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</si>
  <si>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</si>
  <si>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</si>
  <si>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</si>
  <si>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</si>
  <si>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</si>
  <si>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</si>
  <si>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</si>
  <si>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</si>
  <si>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</si>
  <si>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</si>
  <si>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</si>
  <si>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</si>
  <si>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</si>
  <si>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</si>
  <si>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</si>
  <si>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</si>
  <si>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</si>
  <si>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</si>
  <si>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</si>
  <si>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</si>
  <si>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</si>
  <si>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</si>
  <si>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</si>
  <si>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</si>
  <si>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</si>
  <si>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</si>
  <si>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</si>
  <si>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</si>
  <si>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</si>
  <si>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</si>
  <si>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</si>
  <si>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</si>
  <si>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</si>
  <si>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</si>
  <si>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</si>
  <si>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</si>
  <si>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</si>
  <si>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</si>
  <si>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</si>
  <si>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</si>
  <si>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</si>
  <si>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</si>
  <si>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</si>
  <si>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</si>
  <si>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</si>
  <si>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</si>
  <si>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</si>
  <si>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</si>
  <si>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</si>
  <si>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</si>
  <si>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</si>
  <si>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</si>
  <si>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</si>
  <si>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</si>
  <si>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</si>
  <si>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</si>
  <si>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</si>
  <si>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</si>
  <si>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</si>
  <si>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</si>
  <si>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</si>
  <si>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</si>
  <si>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</si>
  <si>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</si>
  <si>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</si>
  <si>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</si>
  <si>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</si>
  <si>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</si>
  <si>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</si>
  <si>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</si>
  <si>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</si>
  <si>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</si>
  <si>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</si>
  <si>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</si>
  <si>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</si>
  <si>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</si>
  <si>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</si>
  <si>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</si>
  <si>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</si>
  <si>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</si>
  <si>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</si>
  <si>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</si>
  <si>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</si>
  <si>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</si>
  <si>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</si>
  <si>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</si>
  <si>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</si>
  <si>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</si>
  <si>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</si>
  <si>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</si>
  <si>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</si>
  <si>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</si>
  <si>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</si>
  <si>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</si>
  <si>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</si>
  <si>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</si>
  <si>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</si>
  <si>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</si>
  <si>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</si>
  <si>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</si>
  <si>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</si>
  <si>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</si>
  <si>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</si>
  <si>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</si>
  <si>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</si>
  <si>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</si>
  <si>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</si>
  <si>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</si>
  <si>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</si>
  <si>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</si>
  <si>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</si>
  <si>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</si>
  <si>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</si>
  <si>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</si>
  <si>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</si>
  <si>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</si>
  <si>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</si>
  <si>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</si>
  <si>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</si>
  <si>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</si>
  <si>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</si>
  <si>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</si>
  <si>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</si>
  <si>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</si>
  <si>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</si>
  <si>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</si>
  <si>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</si>
  <si>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</si>
  <si>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</si>
  <si>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</si>
  <si>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</si>
  <si>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</si>
  <si>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</si>
  <si>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</si>
  <si>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</si>
  <si>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</si>
  <si>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</si>
  <si>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</si>
  <si>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</si>
  <si>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</si>
  <si>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</si>
  <si>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</si>
  <si>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</si>
  <si>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</si>
  <si>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</si>
  <si>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</si>
  <si>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</si>
  <si>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</si>
  <si>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</si>
  <si>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</si>
  <si>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</si>
  <si>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</si>
  <si>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</si>
  <si>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</si>
  <si>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</si>
  <si>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</si>
  <si>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</si>
  <si>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</si>
  <si>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</si>
  <si>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</si>
  <si>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</si>
  <si>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</si>
  <si>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</si>
  <si>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</si>
  <si>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</si>
  <si>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</si>
  <si>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</si>
  <si>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</si>
  <si>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</si>
  <si>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</si>
  <si>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</si>
  <si>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</si>
  <si>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</si>
  <si>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</si>
  <si>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</si>
  <si>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</si>
  <si>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</si>
  <si>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</si>
  <si>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</si>
  <si>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</si>
  <si>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</si>
  <si>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</si>
  <si>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</si>
  <si>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</si>
  <si>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</si>
  <si>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</si>
  <si>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</si>
  <si>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</si>
  <si>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</si>
  <si>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</si>
  <si>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</si>
  <si>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</si>
  <si>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</si>
  <si>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</si>
  <si>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</si>
  <si>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</si>
  <si>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</si>
  <si>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</si>
  <si>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</si>
  <si>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</si>
  <si>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</si>
  <si>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</si>
  <si>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</si>
  <si>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</si>
  <si>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</si>
  <si>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</si>
  <si>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</si>
  <si>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</si>
  <si>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</si>
  <si>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</si>
  <si>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</si>
  <si>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</si>
  <si>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</si>
  <si>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</si>
  <si>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</si>
  <si>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</si>
  <si>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</si>
  <si>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</si>
  <si>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</si>
  <si>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</si>
  <si>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</si>
  <si>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</si>
  <si>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</si>
  <si>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</si>
  <si>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</si>
  <si>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</si>
  <si>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</si>
  <si>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</si>
  <si>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</si>
  <si>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</si>
  <si>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</si>
  <si>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</si>
  <si>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</si>
  <si>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</si>
  <si>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</si>
  <si>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</si>
  <si>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</si>
  <si>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</si>
  <si>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</si>
  <si>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</si>
  <si>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</si>
  <si>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</si>
  <si>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</si>
  <si>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</si>
  <si>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</si>
  <si>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</si>
  <si>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</si>
  <si>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</si>
  <si>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</si>
  <si>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</si>
  <si>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</si>
  <si>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</si>
  <si>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</si>
  <si>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</si>
  <si>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</si>
  <si>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</si>
  <si>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</si>
  <si>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</si>
  <si>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</si>
  <si>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</si>
  <si>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</si>
  <si>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</si>
  <si>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</si>
  <si>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</si>
  <si>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</si>
  <si>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</si>
  <si>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</si>
  <si>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</si>
  <si>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</si>
  <si>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</si>
  <si>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</si>
  <si>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</si>
  <si>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</si>
  <si>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</si>
  <si>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</si>
  <si>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</si>
  <si>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</si>
  <si>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</si>
  <si>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</si>
  <si>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</si>
  <si>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</si>
  <si>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</si>
  <si>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</si>
  <si>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</si>
  <si>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</si>
  <si>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</si>
  <si>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</si>
  <si>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</si>
  <si>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</si>
  <si>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</si>
  <si>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</si>
  <si>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</si>
  <si>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</si>
  <si>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</si>
  <si>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</si>
  <si>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</si>
  <si>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</si>
  <si>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</si>
  <si>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</si>
  <si>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</si>
  <si>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</si>
  <si>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</si>
  <si>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</si>
  <si>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</si>
  <si>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</si>
  <si>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</si>
  <si>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</si>
  <si>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</si>
  <si>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</si>
  <si>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</si>
  <si>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</si>
  <si>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</si>
  <si>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</si>
  <si>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</si>
  <si>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</si>
  <si>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</si>
  <si>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</si>
  <si>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</si>
  <si>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</si>
  <si>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</si>
  <si>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</si>
  <si>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</si>
  <si>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</si>
  <si>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</si>
  <si>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</si>
  <si>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</si>
  <si>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</si>
  <si>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</si>
  <si>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</si>
  <si>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</si>
  <si>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</si>
  <si>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</si>
  <si>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</si>
  <si>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</si>
  <si>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</si>
  <si>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</si>
  <si>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</si>
  <si>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</si>
  <si>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</si>
  <si>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</si>
  <si>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</si>
  <si>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</si>
  <si>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</si>
  <si>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</si>
  <si>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</si>
  <si>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</si>
  <si>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</si>
  <si>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</si>
  <si>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</si>
  <si>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</si>
  <si>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</si>
  <si>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</si>
  <si>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</si>
  <si>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</si>
  <si>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</si>
  <si>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</si>
  <si>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</si>
  <si>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</si>
  <si>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</si>
  <si>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</si>
  <si>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</si>
  <si>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</si>
  <si>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</si>
  <si>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</si>
  <si>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</si>
  <si>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</si>
  <si>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</si>
  <si>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</si>
  <si>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</si>
  <si>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</si>
  <si>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</si>
  <si>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</si>
  <si>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</si>
  <si>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</si>
  <si>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</si>
  <si>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</si>
  <si>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</si>
  <si>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</si>
  <si>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</si>
  <si>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</si>
  <si>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</si>
  <si>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</si>
  <si>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</si>
  <si>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</si>
  <si>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</si>
  <si>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</si>
  <si>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</si>
  <si>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</si>
  <si>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</si>
  <si>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</si>
  <si>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</si>
  <si>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</si>
  <si>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</si>
  <si>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</si>
  <si>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</si>
  <si>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</si>
  <si>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</si>
  <si>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</si>
  <si>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</si>
  <si>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</si>
  <si>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</si>
  <si>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</si>
  <si>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</si>
  <si>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</si>
  <si>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</si>
  <si>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</si>
  <si>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</si>
  <si>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</si>
  <si>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</si>
  <si>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</si>
  <si>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</si>
  <si>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</si>
  <si>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</si>
  <si>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</si>
  <si>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</si>
  <si>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</si>
  <si>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</si>
  <si>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</si>
  <si>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</si>
  <si>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</si>
  <si>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</si>
  <si>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</si>
  <si>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</si>
  <si>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</si>
  <si>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</si>
  <si>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</si>
  <si>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</si>
  <si>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</si>
  <si>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</si>
  <si>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</si>
  <si>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</si>
  <si>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</si>
  <si>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</si>
  <si>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</si>
  <si>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</si>
  <si>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</si>
  <si>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</si>
  <si>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</si>
  <si>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</si>
  <si>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</si>
  <si>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</si>
  <si>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</si>
  <si>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</si>
  <si>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</si>
  <si>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</si>
  <si>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</si>
  <si>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</si>
  <si>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</si>
  <si>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</si>
  <si>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</si>
  <si>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</si>
  <si>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</si>
  <si>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</si>
  <si>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</si>
  <si>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</si>
  <si>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</si>
  <si>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</si>
  <si>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</si>
  <si>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</si>
  <si>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</si>
  <si>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</si>
  <si>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</si>
  <si>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</si>
  <si>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</si>
  <si>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</si>
  <si>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</si>
  <si>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</si>
  <si>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</si>
  <si>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</si>
  <si>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</si>
  <si>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</si>
  <si>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</si>
  <si>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</si>
  <si>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</si>
  <si>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</si>
  <si>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</si>
  <si>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</si>
  <si>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</si>
  <si>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</si>
  <si>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</si>
  <si>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</si>
  <si>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</si>
  <si>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</si>
  <si>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</si>
  <si>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</si>
  <si>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</si>
  <si>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</si>
  <si>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</si>
  <si>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</si>
  <si>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</si>
  <si>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</si>
  <si>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</si>
  <si>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</si>
  <si>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</si>
  <si>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</si>
  <si>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</si>
  <si>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</si>
  <si>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</si>
  <si>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</si>
  <si>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</si>
  <si>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</si>
  <si>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</si>
  <si>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</si>
  <si>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</si>
  <si>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</si>
  <si>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</si>
  <si>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</si>
  <si>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</si>
  <si>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</si>
  <si>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</si>
  <si>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</si>
  <si>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</si>
  <si>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</si>
  <si>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</si>
  <si>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</si>
  <si>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</si>
  <si>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</si>
  <si>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</si>
  <si>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</si>
  <si>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</si>
  <si>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</si>
  <si>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</si>
  <si>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</si>
  <si>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</si>
  <si>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</si>
  <si>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</si>
  <si>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</si>
  <si>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</si>
  <si>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</si>
  <si>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</si>
  <si>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</si>
  <si>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</si>
  <si>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</si>
  <si>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</si>
  <si>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</si>
  <si>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</si>
  <si>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</si>
  <si>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</si>
  <si>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</si>
  <si>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</si>
  <si>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</si>
  <si>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</si>
  <si>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</si>
  <si>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</si>
  <si>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</si>
  <si>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</si>
  <si>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</si>
  <si>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</si>
  <si>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</si>
  <si>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</si>
  <si>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</si>
  <si>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</si>
  <si>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</si>
  <si>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</si>
  <si>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</si>
  <si>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</si>
  <si>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</si>
  <si>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</si>
  <si>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</si>
  <si>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</si>
  <si>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</si>
  <si>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</si>
  <si>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</si>
  <si>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</si>
  <si>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</si>
  <si>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</si>
  <si>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</si>
  <si>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</si>
  <si>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</si>
  <si>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</si>
  <si>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</si>
  <si>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</si>
  <si>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</si>
  <si>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</si>
  <si>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</si>
  <si>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</si>
  <si>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</si>
  <si>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</si>
  <si>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</si>
  <si>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</si>
  <si>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</si>
  <si>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</si>
  <si>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</si>
  <si>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</si>
  <si>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</si>
  <si>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</si>
  <si>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</si>
  <si>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</si>
  <si>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</si>
  <si>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</si>
  <si>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</si>
  <si>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</si>
  <si>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</si>
  <si>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</si>
  <si>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</si>
  <si>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</si>
  <si>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</si>
  <si>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</si>
  <si>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</si>
  <si>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</si>
  <si>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</si>
  <si>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</si>
  <si>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</si>
  <si>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</si>
  <si>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</si>
  <si>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</si>
  <si>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</si>
  <si>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</si>
  <si>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</si>
  <si>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</si>
  <si>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</si>
  <si>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</si>
  <si>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</si>
  <si>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</si>
  <si>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</si>
  <si>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</si>
  <si>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</si>
  <si>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</si>
  <si>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</si>
  <si>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</si>
  <si>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</si>
  <si>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</si>
  <si>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</si>
  <si>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</si>
  <si>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</si>
  <si>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</si>
  <si>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</si>
  <si>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</si>
  <si>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</si>
  <si>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</si>
  <si>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</si>
  <si>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</si>
  <si>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</si>
  <si>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</si>
  <si>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</si>
  <si>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</si>
  <si>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</si>
  <si>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</si>
  <si>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</si>
  <si>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</si>
  <si>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</si>
  <si>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</si>
  <si>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</si>
  <si>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</si>
  <si>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</si>
  <si>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</si>
  <si>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</si>
  <si>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</si>
  <si>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</si>
  <si>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</si>
  <si>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</si>
  <si>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</si>
  <si>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</si>
  <si>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</si>
  <si>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</si>
  <si>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</si>
  <si>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</si>
  <si>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</si>
  <si>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</si>
  <si>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</si>
  <si>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</si>
  <si>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</si>
  <si>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</si>
  <si>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</si>
  <si>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</si>
  <si>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</si>
  <si>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</si>
  <si>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</si>
  <si>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</si>
  <si>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</si>
  <si>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</si>
  <si>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</si>
  <si>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</si>
  <si>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</si>
  <si>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</si>
  <si>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</si>
  <si>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</si>
  <si>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</si>
  <si>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</si>
  <si>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</si>
  <si>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</si>
  <si>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</si>
  <si>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</si>
  <si>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</si>
  <si>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</si>
  <si>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</si>
  <si>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</si>
  <si>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</si>
  <si>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</si>
  <si>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</si>
  <si>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</si>
  <si>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</si>
  <si>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</si>
  <si>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</si>
  <si>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</si>
  <si>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</si>
  <si>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</si>
  <si>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</si>
  <si>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</si>
  <si>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</si>
  <si>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</si>
  <si>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</si>
  <si>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</si>
  <si>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</si>
  <si>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</si>
  <si>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</si>
  <si>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</si>
  <si>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</si>
  <si>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</si>
  <si>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</si>
  <si>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</si>
  <si>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</si>
  <si>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</si>
  <si>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</si>
  <si>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</si>
  <si>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</si>
  <si>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</si>
  <si>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</si>
  <si>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</si>
  <si>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</si>
  <si>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</si>
  <si>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</si>
  <si>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</si>
  <si>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</si>
  <si>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</si>
  <si>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</si>
  <si>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</si>
  <si>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</si>
  <si>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</si>
  <si>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</si>
  <si>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</si>
  <si>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</si>
  <si>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</si>
  <si>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</si>
  <si>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</si>
  <si>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</si>
  <si>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</si>
  <si>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</si>
  <si>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</si>
  <si>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</si>
  <si>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</si>
  <si>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</si>
  <si>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</si>
  <si>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</si>
  <si>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</si>
  <si>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</si>
  <si>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</si>
  <si>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</si>
  <si>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</si>
  <si>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</si>
  <si>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</si>
  <si>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</si>
  <si>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</si>
  <si>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</si>
  <si>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</si>
  <si>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</si>
  <si>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</si>
  <si>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</si>
  <si>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</si>
  <si>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</si>
  <si>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</si>
  <si>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</si>
  <si>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</si>
  <si>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</si>
  <si>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</si>
  <si>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</si>
  <si>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</si>
  <si>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</si>
  <si>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</si>
  <si>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</si>
  <si>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</si>
  <si>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</si>
  <si>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</si>
  <si>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</si>
  <si>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</si>
  <si>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</si>
  <si>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</si>
  <si>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</si>
  <si>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</si>
  <si>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</si>
  <si>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</si>
  <si>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</si>
  <si>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</si>
  <si>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</si>
  <si>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</si>
  <si>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</si>
  <si>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</si>
  <si>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</si>
  <si>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</si>
  <si>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</si>
  <si>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</si>
  <si>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</si>
  <si>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</si>
  <si>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</si>
  <si>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</si>
  <si>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</si>
  <si>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</si>
  <si>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</si>
  <si>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</si>
  <si>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</si>
  <si>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</si>
  <si>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</si>
  <si>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</si>
  <si>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</si>
  <si>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</si>
  <si>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</si>
  <si>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</si>
  <si>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</si>
  <si>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</si>
  <si>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</si>
  <si>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</si>
  <si>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</si>
  <si>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</si>
  <si>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</si>
  <si>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</si>
  <si>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</si>
  <si>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</si>
  <si>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</si>
  <si>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</si>
  <si>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</si>
  <si>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</si>
  <si>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</si>
  <si>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</si>
  <si>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</si>
  <si>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</si>
  <si>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</si>
  <si>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</si>
  <si>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</si>
  <si>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</si>
  <si>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</si>
  <si>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</si>
  <si>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</si>
  <si>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</si>
  <si>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</si>
  <si>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</si>
  <si>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</si>
  <si>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</si>
  <si>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</si>
  <si>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</si>
  <si>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</si>
  <si>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</si>
  <si>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</si>
  <si>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</si>
  <si>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</si>
  <si>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</si>
  <si>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</si>
  <si>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</si>
  <si>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</si>
  <si>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</si>
  <si>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</si>
  <si>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</si>
  <si>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</si>
  <si>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</si>
  <si>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</si>
  <si>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</si>
  <si>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</si>
  <si>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</si>
  <si>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</si>
  <si>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</si>
  <si>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</si>
  <si>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</si>
  <si>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</si>
  <si>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</si>
  <si>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</si>
  <si>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</si>
  <si>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</si>
  <si>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</si>
  <si>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</si>
  <si>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</si>
  <si>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</si>
  <si>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</si>
  <si>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</si>
  <si>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</si>
  <si>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</si>
  <si>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</si>
  <si>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</si>
  <si>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</si>
  <si>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</si>
  <si>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</si>
  <si>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</si>
  <si>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</si>
  <si>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</si>
  <si>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</si>
  <si>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</si>
  <si>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</si>
  <si>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</si>
  <si>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</si>
  <si>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</si>
  <si>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</si>
  <si>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</si>
  <si>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</si>
  <si>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</si>
  <si>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</si>
  <si>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</si>
  <si>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</si>
  <si>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</si>
  <si>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</si>
  <si>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</si>
  <si>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</si>
  <si>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</si>
  <si>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</si>
  <si>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</si>
  <si>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</si>
  <si>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</si>
  <si>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</si>
  <si>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</si>
  <si>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</si>
  <si>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</si>
  <si>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</si>
  <si>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</si>
  <si>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</si>
  <si>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</si>
  <si>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</si>
  <si>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</si>
  <si>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</si>
  <si>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</si>
  <si>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</si>
  <si>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</si>
  <si>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</si>
  <si>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</si>
  <si>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</si>
  <si>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</si>
  <si>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</si>
  <si>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</si>
  <si>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</si>
  <si>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</si>
  <si>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</si>
  <si>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</si>
  <si>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</si>
  <si>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</si>
  <si>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</si>
  <si>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</si>
  <si>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</si>
  <si>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</si>
  <si>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</si>
  <si>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</si>
  <si>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</si>
  <si>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</si>
  <si>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</si>
  <si>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</si>
  <si>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</si>
  <si>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</si>
  <si>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</si>
  <si>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</si>
  <si>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</si>
  <si>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</si>
  <si>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</si>
  <si>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</si>
  <si>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</si>
  <si>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</si>
  <si>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</si>
  <si>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</si>
  <si>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</si>
  <si>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</si>
  <si>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</si>
  <si>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</si>
  <si>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</si>
  <si>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</si>
  <si>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</si>
  <si>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</si>
  <si>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</si>
  <si>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</si>
  <si>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</si>
  <si>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</si>
  <si>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</si>
  <si>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</si>
  <si>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</si>
  <si>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</si>
  <si>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</si>
  <si>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</si>
  <si>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</si>
  <si>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</si>
  <si>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</si>
  <si>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</si>
  <si>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</si>
  <si>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</si>
  <si>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</si>
  <si>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</si>
  <si>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</si>
  <si>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</si>
  <si>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</si>
  <si>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</si>
  <si>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</si>
  <si>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</si>
  <si>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</si>
  <si>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</si>
  <si>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</si>
  <si>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</si>
  <si>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</si>
  <si>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</si>
  <si>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</si>
  <si>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</si>
  <si>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</si>
  <si>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</si>
  <si>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</si>
  <si>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</si>
  <si>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</si>
  <si>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</si>
  <si>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</si>
  <si>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</si>
  <si>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</si>
  <si>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</si>
  <si>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</si>
  <si>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</si>
  <si>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</si>
  <si>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</si>
  <si>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</si>
  <si>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</si>
  <si>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</si>
  <si>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</si>
  <si>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</si>
  <si>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</si>
  <si>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</si>
  <si>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</si>
  <si>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</si>
  <si>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</si>
  <si>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</si>
  <si>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</si>
  <si>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</si>
  <si>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</si>
  <si>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</si>
  <si>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</si>
  <si>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</si>
  <si>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</si>
  <si>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</si>
  <si>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</si>
  <si>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</si>
  <si>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</si>
  <si>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</si>
  <si>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</si>
  <si>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</si>
  <si>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</si>
  <si>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</si>
  <si>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</si>
  <si>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</si>
  <si>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</si>
  <si>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</si>
  <si>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</si>
  <si>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</si>
  <si>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</si>
  <si>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</si>
  <si>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</si>
  <si>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</si>
  <si>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</si>
  <si>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</si>
  <si>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</si>
  <si>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</si>
  <si>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</si>
  <si>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</si>
  <si>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</si>
  <si>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</si>
  <si>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</si>
  <si>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</si>
  <si>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</si>
  <si>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</si>
  <si>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</si>
  <si>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</si>
  <si>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</si>
  <si>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</si>
  <si>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</si>
  <si>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</si>
  <si>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</si>
  <si>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</si>
  <si>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</si>
  <si>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</si>
  <si>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</si>
  <si>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</si>
  <si>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</si>
  <si>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</si>
  <si>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</si>
  <si>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</si>
  <si>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</si>
  <si>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</si>
  <si>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</si>
  <si>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</si>
  <si>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</si>
  <si>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</si>
  <si>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</si>
  <si>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</si>
  <si>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</si>
  <si>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</si>
  <si>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</si>
  <si>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</si>
  <si>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</si>
  <si>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</si>
  <si>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</si>
  <si>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</si>
  <si>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</si>
  <si>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</si>
  <si>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</si>
  <si>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</si>
  <si>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</si>
  <si>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</si>
  <si>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</si>
  <si>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</si>
  <si>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</si>
  <si>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</si>
  <si>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</si>
  <si>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</si>
  <si>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</si>
  <si>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</si>
  <si>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</si>
  <si>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</si>
  <si>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</si>
  <si>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</si>
  <si>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</si>
  <si>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</si>
  <si>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</si>
  <si>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</si>
  <si>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</si>
  <si>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</si>
  <si>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</si>
  <si>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</si>
  <si>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</si>
  <si>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</si>
  <si>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</si>
  <si>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</si>
  <si>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</si>
  <si>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</si>
  <si>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</si>
  <si>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</si>
  <si>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</si>
  <si>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</si>
  <si>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</si>
  <si>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</si>
  <si>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</si>
  <si>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</si>
  <si>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</si>
  <si>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</si>
  <si>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</si>
  <si>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</si>
  <si>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</si>
  <si>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</si>
  <si>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</si>
  <si>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</si>
  <si>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</si>
  <si>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</si>
  <si>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</si>
  <si>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</si>
  <si>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</si>
  <si>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</si>
  <si>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</si>
  <si>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</si>
  <si>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</si>
  <si>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</si>
  <si>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</si>
  <si>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</si>
  <si>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</si>
  <si>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</si>
  <si>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</si>
  <si>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</si>
  <si>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</si>
  <si>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</si>
  <si>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</si>
  <si>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</si>
  <si>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</si>
  <si>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</si>
  <si>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</si>
  <si>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</si>
  <si>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</si>
  <si>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</si>
  <si>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</si>
  <si>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</si>
  <si>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</si>
  <si>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</si>
  <si>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</si>
  <si>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</si>
  <si>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</si>
  <si>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</si>
  <si>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</si>
  <si>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</si>
  <si>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</si>
  <si>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</si>
  <si>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</si>
  <si>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</si>
  <si>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</si>
  <si>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</si>
  <si>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</si>
  <si>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</si>
  <si>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</si>
  <si>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</si>
  <si>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</si>
  <si>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</si>
  <si>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</si>
  <si>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</si>
  <si>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</si>
  <si>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</si>
  <si>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</si>
  <si>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</si>
  <si>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</si>
  <si>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</si>
  <si>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</si>
  <si>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</si>
  <si>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</si>
  <si>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</si>
  <si>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</si>
  <si>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</si>
  <si>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</si>
  <si>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</si>
  <si>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</si>
  <si>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</si>
  <si>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</si>
  <si>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</si>
  <si>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</si>
  <si>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</si>
  <si>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</si>
  <si>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</si>
  <si>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</si>
  <si>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</si>
  <si>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</si>
  <si>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</si>
  <si>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</si>
  <si>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</si>
  <si>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</si>
  <si>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</si>
  <si>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</si>
  <si>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</si>
  <si>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</si>
  <si>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</si>
  <si>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</si>
  <si>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</si>
  <si>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</si>
  <si>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</si>
  <si>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</si>
  <si>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</si>
  <si>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</si>
  <si>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</si>
  <si>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</si>
  <si>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</si>
  <si>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</si>
  <si>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</si>
  <si>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</si>
  <si>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</si>
  <si>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</si>
  <si>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</si>
  <si>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</si>
  <si>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</si>
  <si>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</si>
  <si>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</si>
  <si>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</si>
  <si>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</si>
  <si>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</si>
  <si>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</si>
  <si>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</si>
  <si>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</si>
  <si>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</si>
  <si>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</si>
  <si>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</si>
  <si>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</si>
  <si>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</si>
  <si>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</si>
  <si>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</si>
  <si>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</si>
  <si>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</si>
  <si>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</si>
  <si>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</si>
  <si>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</si>
  <si>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</si>
  <si>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</si>
  <si>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</si>
  <si>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</si>
  <si>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</si>
  <si>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</si>
  <si>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</si>
  <si>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</si>
  <si>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</si>
  <si>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</si>
  <si>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</si>
  <si>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</si>
  <si>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</si>
  <si>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</si>
  <si>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</si>
  <si>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</si>
  <si>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</si>
  <si>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</si>
  <si>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</si>
  <si>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</si>
  <si>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</si>
  <si>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</si>
  <si>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</si>
  <si>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</si>
  <si>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</si>
  <si>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</si>
  <si>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</si>
  <si>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</si>
  <si>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</si>
  <si>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</si>
  <si>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</si>
  <si>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</si>
  <si>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</si>
  <si>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</si>
  <si>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</si>
  <si>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</si>
  <si>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</si>
  <si>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</si>
  <si>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</si>
  <si>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</si>
  <si>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</si>
  <si>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</si>
  <si>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</si>
  <si>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</si>
  <si>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</si>
  <si>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</si>
  <si>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</si>
  <si>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</si>
  <si>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</si>
  <si>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</si>
  <si>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</si>
  <si>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</si>
  <si>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</si>
  <si>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</si>
  <si>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</si>
  <si>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</si>
  <si>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</si>
  <si>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</si>
  <si>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</si>
  <si>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</si>
  <si>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</si>
  <si>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</si>
  <si>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</si>
  <si>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</si>
  <si>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</si>
  <si>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</si>
  <si>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</si>
  <si>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</si>
  <si>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</si>
  <si>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</si>
  <si>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</si>
  <si>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</si>
  <si>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</si>
  <si>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</si>
  <si>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</si>
  <si>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</si>
  <si>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</si>
  <si>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</si>
  <si>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</si>
  <si>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</si>
  <si>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</si>
  <si>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</si>
  <si>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</si>
  <si>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</si>
  <si>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</si>
  <si>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</si>
  <si>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</si>
  <si>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</si>
  <si>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</si>
  <si>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</si>
  <si>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</si>
  <si>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</si>
  <si>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</si>
  <si>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</si>
  <si>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</si>
  <si>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</si>
  <si>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</si>
  <si>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</si>
  <si>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</si>
  <si>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</si>
  <si>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</si>
  <si>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</si>
  <si>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</si>
  <si>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</si>
  <si>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</si>
  <si>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</si>
  <si>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</si>
  <si>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</si>
  <si>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</si>
  <si>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</si>
  <si>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</si>
  <si>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</si>
  <si>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</si>
  <si>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</si>
  <si>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</si>
  <si>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</si>
  <si>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</si>
  <si>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</si>
  <si>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</si>
  <si>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</si>
  <si>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</si>
  <si>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</si>
  <si>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</si>
  <si>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</si>
  <si>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</si>
  <si>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</si>
  <si>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</si>
  <si>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</si>
  <si>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</si>
  <si>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</si>
  <si>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</si>
  <si>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</si>
  <si>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</si>
  <si>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</si>
  <si>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</si>
  <si>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</si>
  <si>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</si>
  <si>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</si>
  <si>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</si>
  <si>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</si>
  <si>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</si>
  <si>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</si>
  <si>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</si>
  <si>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</si>
  <si>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</si>
  <si>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</si>
  <si>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</si>
  <si>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</si>
  <si>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</si>
  <si>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</si>
  <si>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</si>
  <si>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</si>
  <si>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</si>
  <si>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</si>
  <si>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</si>
  <si>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</si>
  <si>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</si>
  <si>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</si>
  <si>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</si>
  <si>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</si>
  <si>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</si>
  <si>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</si>
  <si>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</si>
  <si>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</si>
  <si>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</si>
  <si>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</si>
  <si>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</si>
  <si>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</si>
  <si>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</si>
  <si>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</si>
  <si>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</si>
  <si>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</si>
  <si>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</si>
  <si>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</si>
  <si>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</si>
  <si>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</si>
  <si>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</si>
  <si>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</si>
  <si>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</si>
  <si>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</si>
  <si>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</si>
  <si>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</si>
  <si>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</si>
  <si>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</si>
  <si>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</si>
  <si>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</si>
  <si>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</si>
  <si>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</si>
  <si>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</si>
  <si>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</si>
  <si>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</si>
  <si>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</si>
  <si>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</si>
  <si>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</si>
  <si>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</si>
  <si>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</si>
  <si>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</si>
  <si>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</si>
  <si>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</si>
  <si>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</si>
  <si>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</si>
  <si>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</si>
  <si>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</si>
  <si>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</si>
  <si>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</si>
  <si>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</si>
  <si>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</si>
  <si>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</si>
  <si>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</si>
  <si>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</si>
  <si>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</si>
  <si>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</si>
  <si>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</si>
  <si>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</si>
  <si>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</si>
  <si>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</si>
  <si>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</si>
  <si>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</si>
  <si>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</si>
  <si>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</si>
  <si>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</si>
  <si>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</si>
  <si>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</si>
  <si>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</si>
  <si>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</si>
  <si>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</si>
  <si>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</si>
  <si>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</si>
  <si>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</si>
  <si>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</si>
  <si>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</si>
  <si>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</si>
  <si>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</si>
  <si>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</si>
  <si>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</si>
  <si>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</si>
  <si>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</si>
  <si>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</si>
  <si>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</si>
  <si>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</si>
  <si>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</si>
  <si>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</si>
  <si>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</si>
  <si>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</si>
  <si>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</si>
  <si>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</si>
  <si>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</si>
  <si>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</si>
  <si>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</si>
  <si>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</si>
  <si>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</si>
  <si>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</si>
  <si>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</si>
  <si>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</si>
  <si>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</si>
  <si>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</si>
  <si>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</si>
  <si>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</si>
  <si>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</si>
  <si>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</si>
  <si>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</si>
  <si>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</si>
  <si>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</si>
  <si>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</si>
  <si>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</si>
  <si>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</si>
  <si>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</si>
  <si>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</si>
  <si>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</si>
  <si>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</si>
  <si>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</si>
  <si>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</si>
  <si>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</si>
  <si>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</si>
  <si>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</si>
  <si>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</si>
  <si>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</si>
  <si>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</si>
  <si>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</si>
  <si>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</si>
  <si>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</si>
  <si>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</si>
  <si>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</si>
  <si>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</si>
  <si>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</si>
  <si>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</si>
  <si>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</si>
  <si>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</si>
  <si>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</si>
  <si>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</si>
  <si>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</si>
  <si>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</si>
  <si>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</si>
  <si>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</si>
  <si>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</si>
  <si>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</si>
  <si>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</si>
  <si>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</si>
  <si>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</si>
  <si>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</si>
  <si>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</si>
  <si>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</si>
  <si>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</si>
  <si>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</si>
  <si>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</si>
  <si>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</si>
  <si>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</si>
  <si>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</si>
  <si>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</si>
  <si>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</si>
  <si>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</si>
  <si>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</si>
  <si>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</si>
  <si>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</si>
  <si>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</si>
  <si>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</si>
  <si>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</si>
  <si>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</si>
  <si>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</si>
  <si>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</si>
  <si>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</si>
  <si>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</si>
  <si>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</si>
  <si>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</si>
  <si>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</si>
  <si>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</si>
  <si>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</si>
  <si>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</si>
  <si>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</si>
  <si>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</si>
  <si>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</si>
  <si>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</si>
  <si>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</si>
  <si>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</si>
  <si>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</si>
  <si>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</si>
  <si>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</si>
  <si>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</si>
  <si>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</si>
  <si>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</si>
  <si>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</si>
  <si>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</si>
  <si>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</si>
  <si>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</si>
  <si>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</si>
  <si>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</si>
  <si>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</si>
  <si>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</si>
  <si>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</si>
  <si>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</si>
  <si>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</si>
  <si>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</si>
  <si>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</si>
  <si>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</si>
  <si>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</si>
  <si>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</si>
  <si>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</si>
  <si>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</si>
  <si>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</si>
  <si>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</si>
  <si>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</si>
  <si>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</si>
  <si>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</si>
  <si>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</si>
  <si>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</si>
  <si>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</si>
  <si>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</si>
  <si>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</si>
  <si>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</si>
  <si>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</si>
  <si>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</si>
  <si>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</si>
  <si>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</si>
  <si>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</si>
  <si>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</si>
  <si>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</si>
  <si>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</si>
  <si>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</si>
  <si>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</si>
  <si>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</si>
  <si>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</si>
  <si>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</si>
  <si>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</si>
  <si>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</si>
  <si>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</si>
  <si>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</si>
  <si>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</si>
  <si>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</si>
  <si>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</si>
  <si>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</si>
  <si>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</si>
  <si>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</si>
  <si>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</si>
  <si>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</si>
  <si>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</si>
  <si>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</si>
  <si>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</si>
  <si>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</si>
  <si>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</si>
  <si>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</si>
  <si>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</si>
  <si>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</si>
  <si>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</si>
  <si>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</si>
  <si>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</si>
  <si>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</si>
  <si>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</si>
  <si>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</si>
  <si>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</si>
  <si>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</si>
  <si>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</si>
  <si>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</si>
  <si>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</si>
  <si>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</si>
  <si>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</si>
  <si>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</si>
  <si>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</si>
  <si>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</si>
  <si>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</si>
  <si>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</si>
  <si>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</si>
  <si>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</si>
  <si>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</si>
  <si>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</si>
  <si>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</si>
  <si>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</si>
  <si>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</si>
  <si>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</si>
  <si>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</si>
  <si>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</si>
  <si>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</si>
  <si>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</si>
  <si>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</si>
  <si>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</si>
  <si>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</si>
  <si>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</si>
  <si>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</si>
  <si>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</si>
  <si>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</si>
  <si>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</si>
  <si>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</si>
  <si>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</si>
  <si>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</si>
  <si>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</si>
  <si>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</si>
  <si>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</si>
  <si>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</si>
  <si>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</si>
  <si>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</si>
  <si>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</si>
  <si>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</si>
  <si>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</si>
  <si>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</si>
  <si>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</si>
  <si>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</si>
  <si>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</si>
  <si>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</si>
  <si>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</si>
  <si>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</si>
  <si>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</si>
  <si>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</si>
  <si>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</si>
  <si>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</si>
  <si>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</si>
  <si>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</si>
  <si>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</si>
  <si>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</si>
  <si>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</si>
  <si>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</si>
  <si>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</si>
  <si>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</si>
  <si>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</si>
  <si>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</si>
  <si>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</si>
  <si>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</si>
  <si>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</si>
  <si>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</si>
  <si>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</si>
  <si>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</si>
  <si>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</si>
  <si>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</si>
  <si>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</si>
  <si>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</si>
  <si>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</si>
  <si>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</si>
  <si>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</si>
  <si>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</si>
  <si>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</si>
  <si>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</si>
  <si>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</si>
  <si>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</si>
  <si>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</si>
  <si>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</si>
  <si>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</si>
  <si>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</si>
  <si>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</si>
  <si>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</si>
  <si>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</si>
  <si>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</si>
  <si>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</si>
  <si>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</si>
  <si>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</si>
  <si>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</si>
  <si>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</si>
  <si>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</si>
  <si>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</si>
  <si>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</si>
  <si>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</si>
  <si>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</si>
  <si>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</si>
  <si>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</si>
  <si>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</si>
  <si>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</si>
  <si>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</si>
  <si>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</si>
  <si>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</si>
  <si>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</si>
  <si>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</si>
  <si>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</si>
  <si>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</si>
  <si>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</si>
  <si>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</si>
  <si>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</si>
  <si>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</si>
  <si>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</si>
  <si>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</si>
  <si>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</si>
  <si>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</si>
  <si>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</si>
  <si>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</si>
  <si>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</si>
  <si>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</si>
  <si>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</si>
  <si>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</si>
  <si>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</si>
  <si>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</si>
  <si>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</si>
  <si>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</si>
  <si>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</si>
  <si>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</si>
  <si>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</si>
  <si>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</si>
  <si>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</si>
  <si>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</si>
  <si>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</si>
  <si>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</si>
  <si>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</si>
  <si>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</si>
  <si>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</si>
  <si>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</si>
  <si>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</si>
  <si>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</si>
  <si>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</si>
  <si>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</si>
  <si>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</si>
  <si>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</si>
  <si>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</si>
  <si>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</si>
  <si>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</si>
  <si>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</si>
  <si>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</si>
  <si>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</si>
  <si>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</si>
  <si>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</si>
  <si>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</si>
  <si>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</si>
  <si>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</si>
  <si>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</si>
  <si>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</si>
  <si>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</si>
  <si>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</si>
  <si>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</si>
  <si>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</si>
  <si>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</si>
  <si>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</si>
  <si>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</si>
  <si>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</si>
  <si>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</si>
  <si>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</si>
  <si>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</si>
  <si>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</si>
  <si>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</si>
  <si>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</si>
  <si>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</si>
  <si>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</si>
  <si>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</si>
  <si>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</si>
  <si>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</si>
  <si>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</si>
  <si>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</si>
  <si>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</si>
  <si>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</si>
  <si>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</si>
  <si>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</si>
  <si>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</si>
  <si>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</si>
  <si>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</si>
  <si>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</si>
  <si>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</si>
  <si>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</si>
  <si>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</si>
  <si>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</si>
  <si>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</si>
  <si>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</si>
  <si>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</si>
  <si>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</si>
  <si>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</si>
  <si>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</si>
  <si>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</si>
  <si>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</si>
  <si>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</si>
  <si>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</si>
  <si>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</si>
  <si>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</si>
  <si>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</si>
  <si>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</si>
  <si>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</si>
  <si>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</si>
  <si>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</si>
  <si>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</si>
  <si>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</si>
  <si>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</si>
  <si>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</si>
  <si>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</si>
  <si>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</si>
  <si>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</si>
  <si>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</si>
  <si>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</si>
  <si>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</si>
  <si>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</si>
  <si>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</si>
  <si>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</si>
  <si>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</si>
  <si>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</si>
  <si>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</si>
  <si>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</si>
  <si>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</si>
  <si>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</si>
  <si>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</si>
  <si>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</si>
  <si>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</si>
  <si>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</si>
  <si>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</si>
  <si>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</si>
  <si>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</si>
  <si>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</si>
  <si>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</si>
  <si>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</si>
  <si>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</si>
  <si>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</si>
  <si>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</si>
  <si>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</si>
  <si>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</si>
  <si>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</si>
  <si>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</si>
  <si>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</si>
  <si>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</si>
  <si>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</si>
  <si>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</si>
  <si>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</si>
  <si>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</si>
  <si>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</si>
  <si>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</si>
  <si>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</si>
  <si>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</si>
  <si>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</si>
  <si>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</si>
  <si>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</si>
  <si>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</si>
  <si>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</si>
  <si>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</si>
  <si>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</si>
  <si>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</si>
  <si>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</si>
  <si>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</si>
  <si>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</si>
  <si>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</si>
  <si>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</si>
  <si>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</si>
  <si>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</si>
  <si>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</si>
  <si>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</si>
  <si>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</si>
  <si>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</si>
  <si>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</si>
  <si>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</si>
  <si>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</si>
  <si>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</si>
  <si>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</si>
  <si>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</si>
  <si>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</si>
  <si>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</si>
  <si>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</si>
  <si>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</si>
  <si>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</si>
  <si>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</si>
  <si>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</si>
  <si>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</si>
  <si>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</si>
  <si>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</si>
  <si>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</si>
  <si>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</si>
  <si>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</si>
  <si>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</si>
  <si>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</si>
  <si>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</si>
  <si>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</si>
  <si>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</si>
  <si>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</si>
  <si>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</si>
  <si>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</si>
  <si>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</si>
  <si>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</si>
  <si>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</si>
  <si>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</si>
  <si>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</si>
  <si>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</si>
  <si>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</si>
  <si>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</si>
  <si>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</si>
  <si>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</si>
  <si>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</si>
  <si>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</si>
  <si>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</si>
  <si>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</si>
  <si>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</si>
  <si>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</si>
  <si>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</si>
  <si>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</si>
  <si>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</si>
  <si>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</si>
  <si>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</si>
  <si>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</si>
  <si>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</si>
  <si>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</si>
  <si>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</si>
  <si>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</si>
  <si>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</si>
  <si>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</si>
  <si>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</si>
  <si>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</si>
  <si>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</si>
  <si>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</si>
  <si>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</si>
  <si>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</si>
  <si>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</si>
  <si>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</si>
  <si>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</si>
  <si>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</si>
  <si>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</si>
  <si>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</si>
  <si>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</si>
  <si>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</si>
  <si>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</si>
  <si>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</si>
  <si>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</si>
  <si>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</si>
  <si>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</si>
  <si>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</si>
  <si>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</si>
  <si>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</si>
  <si>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</si>
  <si>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</si>
  <si>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</si>
  <si>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</si>
  <si>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</si>
  <si>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</si>
  <si>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</si>
  <si>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</si>
  <si>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</si>
  <si>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</si>
  <si>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</si>
  <si>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</si>
  <si>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</si>
  <si>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</si>
  <si>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</si>
  <si>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</si>
  <si>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</si>
  <si>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</si>
  <si>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</si>
  <si>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</si>
  <si>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</si>
  <si>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</si>
  <si>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</si>
  <si>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</si>
  <si>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</si>
  <si>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</si>
  <si>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</si>
  <si>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</si>
  <si>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</si>
  <si>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</si>
  <si>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</si>
  <si>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</si>
  <si>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</si>
  <si>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</si>
  <si>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</si>
  <si>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</si>
  <si>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</si>
  <si>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</si>
  <si>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</si>
  <si>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</si>
  <si>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</si>
  <si>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</si>
  <si>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</si>
  <si>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</si>
  <si>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</si>
  <si>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</si>
  <si>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</si>
  <si>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</si>
  <si>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</si>
  <si>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</si>
  <si>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</si>
  <si>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</si>
  <si>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</si>
  <si>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</si>
  <si>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</si>
  <si>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</si>
  <si>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</si>
  <si>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</si>
  <si>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</si>
  <si>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</si>
  <si>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</si>
  <si>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</si>
  <si>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</si>
  <si>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</si>
  <si>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</si>
  <si>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</si>
  <si>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</si>
  <si>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</si>
  <si>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</si>
  <si>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</si>
  <si>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</si>
  <si>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</si>
  <si>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</si>
  <si>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</si>
  <si>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</si>
  <si>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</si>
  <si>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</si>
  <si>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</si>
  <si>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</si>
  <si>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</si>
  <si>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</si>
  <si>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</si>
  <si>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</si>
  <si>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</si>
  <si>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</si>
  <si>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</si>
  <si>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</si>
  <si>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</si>
  <si>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</si>
  <si>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</si>
  <si>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</si>
  <si>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</si>
  <si>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</si>
  <si>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</si>
  <si>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</si>
  <si>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</si>
  <si>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</si>
  <si>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</si>
  <si>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</si>
  <si>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</si>
  <si>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</si>
  <si>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</si>
  <si>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</si>
  <si>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</si>
  <si>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</si>
  <si>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</si>
  <si>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</si>
  <si>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</si>
  <si>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</si>
  <si>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</si>
  <si>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</si>
  <si>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</si>
  <si>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</si>
  <si>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</si>
  <si>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</si>
  <si>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</si>
  <si>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</si>
  <si>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</si>
  <si>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</si>
  <si>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</si>
  <si>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</si>
  <si>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</si>
  <si>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</si>
  <si>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</si>
  <si>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</si>
  <si>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</si>
  <si>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</si>
  <si>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</si>
  <si>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</si>
  <si>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</si>
  <si>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</si>
  <si>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</si>
  <si>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</si>
  <si>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</si>
  <si>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</si>
  <si>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</si>
  <si>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</si>
  <si>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</si>
  <si>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</si>
  <si>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</si>
  <si>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</si>
  <si>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</si>
  <si>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</si>
  <si>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</si>
  <si>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</si>
  <si>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</si>
  <si>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</si>
  <si>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</si>
  <si>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</si>
  <si>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</si>
  <si>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</si>
  <si>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</si>
  <si>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</si>
  <si>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</si>
  <si>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</si>
  <si>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</si>
  <si>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</si>
  <si>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</si>
  <si>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</si>
  <si>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</si>
  <si>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</si>
  <si>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</si>
  <si>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</si>
  <si>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</si>
  <si>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</si>
  <si>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</si>
  <si>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</si>
  <si>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</si>
  <si>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</si>
  <si>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</si>
  <si>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</si>
  <si>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</si>
  <si>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</si>
  <si>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</si>
  <si>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</si>
  <si>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</si>
  <si>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</si>
  <si>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</si>
  <si>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</si>
  <si>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</si>
  <si>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</si>
  <si>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</si>
  <si>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</si>
  <si>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</si>
  <si>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</si>
  <si>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</si>
  <si>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</si>
  <si>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</si>
  <si>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</si>
  <si>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</si>
  <si>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</si>
  <si>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</si>
  <si>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</si>
  <si>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</si>
  <si>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</si>
  <si>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</si>
  <si>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</si>
  <si>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</si>
  <si>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</si>
  <si>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</si>
  <si>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</si>
  <si>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</si>
  <si>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</si>
  <si>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</si>
  <si>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</si>
  <si>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</si>
  <si>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</si>
  <si>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</si>
  <si>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</si>
  <si>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</si>
  <si>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</si>
  <si>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</si>
  <si>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</si>
  <si>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</si>
  <si>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</si>
  <si>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</si>
  <si>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</si>
  <si>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</si>
  <si>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</si>
  <si>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</si>
  <si>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</si>
  <si>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</si>
  <si>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</si>
  <si>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</si>
  <si>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</si>
  <si>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</si>
  <si>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</si>
  <si>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</si>
  <si>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</si>
  <si>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</si>
  <si>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</si>
  <si>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</si>
  <si>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</si>
  <si>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</si>
  <si>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</si>
  <si>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</si>
  <si>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</si>
  <si>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</si>
  <si>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</si>
  <si>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</si>
  <si>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</si>
  <si>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</si>
  <si>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</si>
  <si>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</si>
  <si>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</si>
  <si>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</si>
  <si>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</si>
  <si>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</si>
  <si>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</si>
  <si>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</si>
  <si>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</si>
  <si>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</si>
  <si>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</si>
  <si>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</si>
  <si>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</si>
  <si>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</si>
  <si>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</si>
  <si>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</si>
  <si>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</si>
  <si>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</si>
  <si>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</si>
  <si>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</si>
  <si>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</si>
  <si>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</si>
  <si>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</si>
  <si>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</si>
  <si>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</si>
  <si>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</si>
  <si>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</si>
  <si>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</si>
  <si>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</si>
  <si>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</si>
  <si>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</si>
  <si>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</si>
  <si>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</si>
  <si>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</si>
  <si>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</si>
  <si>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</si>
  <si>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</si>
  <si>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</si>
  <si>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</si>
  <si>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</si>
  <si>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</si>
  <si>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</si>
  <si>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</si>
  <si>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</si>
  <si>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</si>
  <si>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</si>
  <si>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</si>
  <si>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</si>
  <si>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</si>
  <si>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</si>
  <si>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</si>
  <si>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</si>
  <si>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</si>
  <si>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</si>
  <si>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</si>
  <si>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</si>
  <si>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</si>
  <si>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</si>
  <si>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</si>
  <si>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</si>
  <si>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</si>
  <si>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</si>
  <si>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</si>
  <si>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</si>
  <si>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</si>
  <si>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</si>
  <si>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</si>
  <si>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</si>
  <si>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</si>
  <si>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</si>
  <si>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</si>
  <si>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</si>
  <si>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</si>
  <si>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</si>
  <si>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</si>
  <si>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</si>
  <si>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</si>
  <si>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</si>
  <si>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</si>
  <si>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</si>
  <si>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</si>
  <si>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</si>
  <si>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</si>
  <si>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</si>
  <si>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</si>
  <si>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</si>
  <si>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</si>
  <si>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</si>
  <si>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</si>
  <si>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</si>
  <si>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</si>
  <si>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</si>
  <si>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</si>
  <si>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</si>
  <si>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</si>
  <si>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</si>
  <si>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</si>
  <si>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</si>
  <si>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</si>
  <si>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</si>
  <si>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</si>
  <si>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</si>
  <si>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</si>
  <si>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</si>
  <si>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</si>
  <si>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</si>
  <si>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</si>
  <si>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</si>
  <si>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</si>
  <si>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</si>
  <si>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</si>
  <si>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</si>
  <si>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</si>
  <si>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</si>
  <si>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</si>
  <si>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</si>
  <si>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</si>
  <si>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</si>
  <si>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</si>
  <si>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</si>
  <si>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</si>
  <si>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</si>
  <si>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</si>
  <si>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</si>
  <si>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</si>
  <si>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</si>
  <si>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</si>
  <si>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</si>
  <si>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</si>
  <si>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</si>
  <si>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</si>
  <si>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</si>
  <si>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</si>
  <si>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</si>
  <si>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</si>
  <si>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</si>
  <si>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</si>
  <si>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</si>
  <si>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</si>
  <si>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</si>
  <si>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</si>
  <si>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</si>
  <si>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</si>
  <si>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</si>
  <si>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</si>
  <si>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</si>
  <si>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</si>
  <si>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</si>
  <si>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</si>
  <si>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</si>
  <si>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</si>
  <si>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</si>
  <si>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</si>
  <si>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</si>
  <si>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</si>
  <si>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</si>
  <si>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</si>
  <si>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</si>
  <si>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</si>
  <si>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</si>
  <si>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</si>
  <si>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</si>
  <si>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</si>
  <si>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</si>
  <si>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</si>
  <si>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</si>
  <si>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</si>
  <si>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</si>
  <si>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</si>
  <si>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</si>
  <si>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</si>
  <si>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</si>
  <si>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</si>
  <si>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</si>
  <si>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</si>
  <si>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</si>
  <si>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</si>
  <si>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</si>
  <si>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</si>
  <si>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</si>
  <si>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</si>
  <si>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</si>
  <si>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</si>
  <si>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</si>
  <si>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</si>
  <si>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</si>
  <si>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</si>
  <si>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</si>
  <si>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</si>
  <si>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</si>
  <si>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</si>
  <si>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</si>
  <si>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</si>
  <si>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</si>
  <si>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</si>
  <si>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</si>
  <si>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</si>
  <si>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</si>
  <si>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</si>
  <si>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</si>
  <si>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</si>
  <si>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</si>
  <si>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</si>
  <si>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</si>
  <si>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</si>
  <si>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</si>
  <si>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</si>
  <si>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</si>
  <si>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</si>
  <si>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</si>
  <si>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</si>
  <si>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</si>
  <si>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</si>
  <si>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</si>
  <si>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</si>
  <si>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</si>
  <si>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</si>
  <si>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</si>
  <si>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</si>
  <si>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</si>
  <si>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</si>
  <si>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</si>
  <si>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</si>
  <si>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</si>
  <si>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</si>
  <si>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</si>
  <si>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</si>
  <si>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</si>
  <si>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</si>
  <si>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</si>
  <si>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</si>
  <si>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</si>
  <si>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</si>
  <si>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</si>
  <si>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</si>
  <si>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</si>
  <si>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</si>
  <si>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</si>
  <si>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</si>
  <si>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</si>
  <si>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</si>
  <si>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</si>
  <si>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</si>
  <si>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</si>
  <si>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</si>
  <si>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</si>
  <si>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</si>
  <si>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</si>
  <si>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</si>
  <si>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</si>
  <si>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</si>
  <si>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</si>
  <si>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</si>
  <si>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</si>
  <si>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</si>
  <si>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</si>
  <si>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</si>
  <si>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</si>
  <si>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</si>
  <si>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</si>
  <si>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</si>
  <si>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</si>
  <si>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</si>
  <si>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</si>
  <si>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</si>
  <si>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</si>
  <si>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</si>
  <si>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</si>
  <si>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</si>
  <si>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</si>
  <si>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</si>
  <si>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</si>
  <si>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</si>
  <si>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</si>
  <si>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</si>
  <si>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</si>
  <si>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</si>
  <si>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</si>
  <si>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</si>
  <si>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</si>
  <si>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</si>
  <si>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</si>
  <si>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</si>
  <si>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</si>
  <si>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</si>
  <si>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</si>
  <si>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</si>
  <si>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</si>
  <si>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</si>
  <si>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</si>
  <si>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</si>
  <si>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</si>
  <si>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</si>
  <si>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</si>
  <si>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</si>
  <si>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</si>
  <si>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</si>
  <si>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</si>
  <si>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</si>
  <si>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</si>
  <si>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</si>
  <si>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</si>
  <si>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</si>
  <si>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</si>
  <si>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</si>
  <si>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</si>
  <si>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</si>
  <si>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</si>
  <si>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</si>
  <si>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</si>
  <si>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</si>
  <si>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</si>
  <si>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</si>
  <si>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</si>
  <si>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</si>
  <si>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</si>
  <si>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</si>
  <si>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</si>
  <si>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</si>
  <si>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</si>
  <si>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</si>
  <si>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</si>
  <si>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</si>
  <si>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</si>
  <si>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</si>
  <si>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</si>
  <si>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</si>
  <si>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</si>
  <si>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</si>
  <si>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</si>
  <si>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</si>
  <si>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</si>
  <si>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</si>
  <si>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</si>
  <si>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</si>
  <si>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</si>
  <si>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</si>
  <si>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</si>
  <si>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</si>
  <si>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</si>
  <si>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</si>
  <si>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</si>
  <si>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</si>
  <si>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</si>
  <si>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</si>
  <si>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</si>
  <si>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</si>
  <si>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</si>
  <si>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</si>
  <si>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</si>
  <si>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</si>
  <si>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</si>
  <si>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</si>
  <si>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</si>
  <si>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</si>
  <si>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</si>
  <si>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</si>
  <si>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</si>
  <si>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</si>
  <si>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</si>
  <si>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</si>
  <si>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</si>
  <si>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</si>
  <si>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</si>
  <si>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</si>
  <si>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</si>
  <si>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</si>
  <si>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</si>
  <si>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</si>
  <si>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</si>
  <si>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</si>
  <si>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</si>
  <si>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</si>
  <si>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</si>
  <si>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</si>
  <si>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</si>
  <si>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</si>
  <si>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</si>
  <si>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</si>
  <si>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</si>
  <si>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</si>
  <si>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</si>
  <si>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</si>
  <si>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</si>
  <si>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</si>
  <si>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</si>
  <si>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</si>
  <si>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</si>
  <si>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</si>
  <si>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</si>
  <si>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</si>
  <si>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</si>
  <si>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</si>
  <si>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</si>
  <si>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</si>
  <si>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</si>
  <si>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</si>
  <si>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</si>
  <si>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</si>
  <si>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</si>
  <si>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</si>
  <si>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</si>
  <si>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</si>
  <si>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</si>
  <si>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</si>
  <si>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</si>
  <si>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</si>
  <si>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</si>
  <si>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</si>
  <si>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</si>
  <si>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</si>
  <si>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</si>
  <si>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</si>
  <si>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</si>
  <si>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</si>
  <si>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</si>
  <si>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</si>
  <si>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</si>
  <si>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</si>
  <si>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</si>
  <si>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</si>
  <si>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</si>
  <si>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</si>
  <si>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</si>
  <si>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</si>
  <si>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</si>
  <si>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</si>
  <si>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</si>
  <si>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</si>
  <si>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</si>
  <si>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</si>
  <si>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</si>
  <si>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</si>
  <si>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</si>
  <si>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</si>
  <si>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</si>
  <si>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</si>
  <si>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</si>
  <si>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</si>
  <si>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</si>
  <si>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</si>
  <si>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</si>
  <si>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</si>
  <si>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</si>
  <si>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</si>
  <si>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</si>
  <si>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</si>
  <si>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</si>
  <si>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</si>
  <si>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</si>
  <si>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</si>
  <si>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</si>
  <si>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</si>
  <si>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</si>
  <si>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</si>
  <si>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</si>
  <si>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</si>
  <si>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</si>
  <si>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</si>
  <si>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</si>
  <si>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</si>
  <si>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</si>
  <si>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</si>
  <si>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</si>
  <si>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</si>
  <si>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</si>
  <si>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</si>
  <si>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</si>
  <si>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</si>
  <si>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</si>
  <si>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</si>
  <si>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</si>
  <si>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</si>
  <si>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</si>
  <si>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</si>
  <si>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</si>
  <si>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</si>
  <si>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</si>
  <si>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</si>
  <si>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</si>
  <si>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</si>
  <si>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</si>
  <si>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</si>
  <si>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</si>
  <si>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</si>
  <si>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</si>
  <si>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</si>
  <si>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</si>
  <si>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</si>
  <si>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</si>
  <si>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</si>
  <si>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</si>
  <si>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</si>
  <si>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</si>
  <si>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</si>
  <si>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</si>
  <si>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</si>
  <si>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</si>
  <si>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</si>
  <si>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</si>
  <si>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</si>
  <si>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</si>
  <si>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</si>
  <si>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</si>
  <si>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</si>
  <si>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</si>
  <si>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</si>
  <si>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</si>
  <si>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</si>
  <si>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</si>
  <si>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</si>
  <si>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</si>
  <si>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</si>
  <si>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</si>
  <si>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</si>
  <si>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</si>
  <si>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</si>
  <si>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</si>
  <si>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</si>
  <si>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</si>
  <si>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</si>
  <si>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</si>
  <si>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</si>
  <si>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</si>
  <si>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</si>
  <si>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</si>
  <si>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</si>
  <si>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</si>
  <si>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</si>
  <si>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</si>
  <si>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</si>
  <si>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</si>
  <si>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</si>
  <si>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</si>
  <si>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</si>
  <si>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</si>
  <si>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</si>
  <si>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</si>
  <si>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</si>
  <si>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</si>
  <si>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</si>
  <si>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</si>
  <si>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</si>
  <si>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</si>
  <si>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</si>
  <si>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</si>
  <si>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</si>
  <si>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</si>
  <si>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</si>
  <si>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</si>
  <si>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</si>
  <si>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</si>
  <si>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</si>
  <si>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</si>
  <si>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</si>
  <si>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</si>
  <si>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</si>
  <si>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</si>
  <si>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</si>
  <si>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</si>
  <si>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</si>
  <si>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</si>
  <si>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</si>
  <si>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</si>
  <si>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</si>
  <si>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</si>
  <si>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</si>
  <si>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</si>
  <si>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</si>
  <si>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</si>
  <si>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</si>
  <si>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</si>
  <si>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</si>
  <si>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</si>
  <si>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</si>
  <si>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</si>
  <si>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</si>
  <si>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</si>
  <si>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</si>
  <si>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</si>
  <si>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</si>
  <si>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</si>
  <si>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</si>
  <si>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</si>
  <si>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</si>
  <si>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</si>
  <si>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</si>
  <si>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</si>
  <si>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</si>
  <si>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</si>
  <si>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</si>
  <si>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</si>
  <si>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</si>
  <si>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</si>
  <si>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</si>
  <si>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</si>
  <si>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</si>
  <si>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</si>
  <si>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</si>
  <si>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</si>
  <si>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</si>
  <si>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</si>
  <si>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</si>
  <si>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</si>
  <si>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</si>
  <si>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</si>
  <si>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</si>
  <si>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</si>
  <si>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</si>
  <si>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</si>
  <si>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</si>
  <si>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</si>
  <si>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</si>
  <si>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</si>
  <si>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</si>
  <si>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</si>
  <si>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</si>
  <si>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</si>
  <si>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</si>
  <si>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</si>
  <si>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</si>
  <si>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</si>
  <si>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</si>
  <si>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</si>
  <si>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</si>
  <si>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</si>
  <si>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</si>
  <si>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</si>
  <si>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</si>
  <si>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</si>
  <si>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</si>
  <si>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</si>
  <si>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</si>
  <si>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</si>
  <si>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</si>
  <si>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</si>
  <si>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</si>
  <si>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</si>
  <si>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</si>
  <si>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</si>
  <si>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</si>
  <si>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</si>
  <si>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</si>
  <si>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</si>
  <si>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</si>
  <si>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</si>
  <si>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</si>
  <si>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</si>
  <si>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</si>
  <si>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</si>
  <si>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</si>
  <si>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</si>
  <si>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</si>
  <si>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</si>
  <si>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</si>
  <si>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</si>
  <si>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</si>
  <si>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</si>
  <si>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</si>
  <si>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</si>
  <si>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</si>
  <si>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</si>
  <si>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</si>
  <si>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</si>
  <si>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</si>
  <si>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</si>
  <si>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</si>
  <si>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</si>
  <si>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</si>
  <si>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</si>
  <si>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</si>
  <si>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</si>
  <si>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</si>
  <si>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</si>
  <si>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</si>
  <si>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</si>
  <si>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</si>
  <si>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</si>
  <si>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</si>
  <si>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</si>
  <si>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</si>
  <si>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</si>
  <si>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</si>
  <si>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</si>
  <si>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</si>
  <si>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</si>
  <si>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</si>
  <si>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</si>
  <si>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</si>
  <si>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</si>
  <si>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</si>
  <si>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</si>
  <si>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</si>
  <si>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</si>
  <si>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</si>
  <si>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</si>
  <si>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</si>
  <si>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</si>
  <si>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</si>
  <si>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</si>
  <si>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</si>
  <si>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</si>
  <si>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</si>
  <si>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</si>
  <si>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</si>
  <si>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</si>
  <si>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</si>
  <si>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</si>
  <si>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</si>
  <si>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</si>
  <si>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</si>
  <si>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</si>
  <si>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</si>
  <si>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</si>
  <si>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</si>
  <si>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</si>
  <si>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</si>
  <si>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</si>
  <si>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</si>
  <si>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</si>
  <si>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</si>
  <si>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</si>
  <si>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</si>
  <si>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</si>
  <si>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</si>
  <si>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</si>
  <si>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</si>
  <si>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</si>
  <si>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</si>
  <si>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</si>
  <si>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</si>
  <si>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</si>
  <si>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</si>
  <si>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</si>
  <si>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</si>
  <si>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</si>
  <si>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</si>
  <si>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</si>
  <si>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</si>
  <si>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</si>
  <si>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</si>
  <si>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</si>
  <si>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</si>
  <si>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</si>
  <si>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</si>
  <si>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</si>
  <si>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</si>
  <si>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</si>
  <si>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</si>
  <si>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</si>
  <si>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</si>
  <si>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</si>
  <si>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</si>
  <si>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</si>
  <si>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</si>
  <si>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</si>
  <si>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</si>
  <si>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</si>
  <si>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</si>
  <si>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</si>
  <si>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</si>
  <si>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</si>
  <si>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</si>
  <si>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</si>
  <si>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</si>
  <si>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</si>
  <si>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</si>
  <si>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</si>
  <si>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</si>
  <si>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</si>
  <si>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</si>
  <si>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</si>
  <si>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</si>
  <si>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</si>
  <si>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</si>
  <si>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</si>
  <si>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</si>
  <si>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</si>
  <si>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</si>
  <si>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</si>
  <si>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</si>
  <si>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</si>
  <si>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</si>
  <si>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</si>
  <si>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</si>
  <si>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</si>
  <si>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</si>
  <si>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</si>
  <si>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</si>
  <si>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</si>
  <si>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</si>
  <si>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</si>
  <si>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</si>
  <si>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</si>
  <si>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</si>
  <si>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</si>
  <si>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</si>
  <si>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</si>
  <si>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</si>
  <si>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</si>
  <si>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</si>
  <si>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</si>
  <si>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</si>
  <si>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</si>
  <si>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</si>
  <si>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</si>
  <si>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</si>
  <si>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</si>
  <si>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</si>
  <si>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</si>
  <si>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</si>
  <si>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</si>
  <si>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</si>
  <si>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</si>
  <si>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</si>
  <si>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</si>
  <si>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</si>
  <si>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</si>
  <si>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</si>
  <si>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</si>
  <si>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</si>
  <si>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</si>
  <si>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</si>
  <si>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</si>
  <si>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</si>
  <si>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</si>
  <si>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</si>
  <si>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</si>
  <si>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</si>
  <si>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</si>
  <si>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</si>
  <si>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</si>
  <si>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</si>
  <si>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</si>
  <si>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</si>
  <si>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</si>
  <si>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</si>
  <si>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</si>
  <si>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</si>
  <si>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</si>
  <si>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</si>
  <si>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</si>
  <si>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</si>
  <si>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</si>
  <si>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</si>
  <si>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</si>
  <si>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</si>
  <si>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</si>
  <si>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</si>
  <si>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</si>
  <si>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</si>
  <si>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</si>
  <si>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</si>
  <si>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</si>
  <si>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</si>
  <si>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</si>
  <si>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</si>
  <si>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</si>
  <si>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</si>
  <si>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</si>
  <si>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</si>
  <si>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</si>
  <si>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</si>
  <si>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</si>
  <si>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</si>
  <si>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</si>
  <si>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</si>
  <si>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</si>
  <si>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</si>
  <si>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</si>
  <si>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</si>
  <si>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</si>
  <si>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</si>
  <si>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</si>
  <si>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</si>
  <si>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</si>
  <si>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</si>
  <si>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</si>
  <si>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</si>
  <si>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</si>
  <si>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</si>
  <si>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</si>
  <si>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</si>
  <si>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</si>
  <si>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</si>
  <si>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</si>
  <si>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</si>
  <si>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</si>
  <si>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</si>
  <si>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</si>
  <si>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</si>
  <si>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</si>
  <si>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</si>
  <si>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</si>
  <si>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</si>
  <si>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</si>
  <si>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</si>
  <si>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</si>
  <si>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</si>
  <si>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</si>
  <si>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</si>
  <si>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</si>
  <si>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</si>
  <si>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</si>
  <si>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</si>
  <si>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</si>
  <si>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</si>
  <si>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</si>
  <si>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</si>
  <si>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</si>
  <si>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</si>
  <si>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</si>
  <si>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</si>
  <si>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</si>
  <si>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</si>
  <si>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</si>
  <si>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</si>
  <si>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</si>
  <si>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</si>
  <si>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</si>
  <si>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</si>
  <si>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</si>
  <si>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</si>
  <si>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</si>
  <si>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</si>
  <si>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</si>
  <si>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</si>
  <si>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</si>
  <si>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</si>
  <si>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</si>
  <si>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</si>
  <si>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</si>
  <si>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</si>
  <si>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</si>
  <si>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</si>
  <si>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</si>
  <si>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</si>
  <si>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</si>
  <si>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</si>
  <si>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</si>
  <si>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</si>
  <si>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</si>
  <si>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</si>
  <si>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</si>
  <si>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</si>
  <si>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</si>
  <si>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</si>
  <si>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</si>
  <si>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</si>
  <si>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</si>
  <si>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</si>
  <si>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</si>
  <si>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</si>
  <si>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</si>
  <si>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</si>
  <si>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</si>
  <si>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</si>
  <si>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</si>
  <si>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</si>
  <si>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</si>
  <si>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</si>
  <si>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</si>
  <si>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</si>
  <si>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</si>
  <si>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</si>
  <si>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</si>
  <si>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</si>
  <si>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</si>
  <si>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</si>
  <si>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</si>
  <si>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</si>
  <si>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</si>
  <si>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</si>
  <si>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</si>
  <si>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</si>
  <si>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</si>
  <si>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</si>
  <si>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</si>
  <si>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</si>
  <si>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</si>
  <si>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</si>
  <si>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</si>
  <si>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</si>
  <si>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</si>
  <si>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</si>
  <si>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</si>
  <si>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</si>
  <si>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</si>
  <si>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</si>
  <si>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</si>
  <si>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</si>
  <si>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</si>
  <si>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</si>
  <si>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</si>
  <si>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</si>
  <si>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</si>
  <si>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</si>
  <si>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</si>
  <si>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</si>
  <si>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</si>
  <si>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</si>
  <si>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</si>
  <si>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</si>
  <si>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</si>
  <si>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</si>
  <si>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</si>
  <si>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</si>
  <si>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</si>
  <si>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</si>
  <si>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</si>
  <si>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</si>
  <si>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</si>
  <si>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</si>
  <si>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</si>
  <si>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</si>
  <si>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</si>
  <si>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</si>
  <si>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</si>
  <si>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</si>
  <si>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</si>
  <si>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</si>
  <si>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</si>
  <si>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</si>
  <si>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</si>
  <si>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</si>
  <si>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</si>
  <si>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</si>
  <si>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</si>
  <si>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</si>
  <si>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</si>
  <si>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</si>
  <si>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</si>
  <si>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</si>
  <si>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</si>
  <si>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</si>
  <si>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</si>
  <si>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</si>
  <si>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</si>
  <si>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</si>
  <si>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</si>
  <si>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</si>
  <si>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</si>
  <si>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</si>
  <si>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</si>
  <si>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</si>
  <si>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</si>
  <si>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</si>
  <si>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</si>
  <si>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</si>
  <si>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</si>
  <si>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</si>
  <si>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</si>
  <si>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</si>
  <si>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</si>
  <si>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</si>
  <si>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</si>
  <si>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</si>
  <si>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</si>
  <si>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</si>
  <si>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</si>
  <si>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</si>
  <si>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</si>
  <si>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</si>
  <si>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</si>
  <si>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</si>
  <si>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</si>
  <si>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</si>
  <si>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</si>
  <si>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</si>
  <si>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</si>
  <si>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</si>
  <si>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</si>
  <si>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</si>
  <si>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</si>
  <si>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</si>
  <si>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</si>
  <si>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</si>
  <si>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</si>
  <si>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</si>
  <si>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</si>
  <si>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</si>
  <si>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</si>
  <si>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</si>
  <si>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</si>
  <si>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</si>
  <si>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</si>
  <si>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</si>
  <si>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</si>
  <si>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</si>
  <si>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</si>
  <si>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</si>
  <si>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</si>
  <si>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</si>
  <si>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</si>
  <si>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</si>
  <si>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</si>
  <si>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</si>
  <si>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</si>
  <si>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</si>
  <si>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</si>
  <si>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</si>
  <si>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</si>
  <si>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</si>
  <si>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</si>
  <si>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</si>
  <si>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</si>
  <si>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</si>
  <si>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</si>
  <si>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</si>
  <si>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</si>
  <si>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</si>
  <si>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</si>
  <si>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</si>
  <si>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</si>
  <si>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</si>
  <si>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</si>
  <si>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</si>
  <si>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</si>
  <si>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</si>
  <si>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</si>
  <si>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</si>
  <si>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</si>
  <si>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</si>
  <si>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</si>
  <si>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</si>
  <si>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</si>
  <si>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</si>
  <si>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</si>
  <si>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</si>
  <si>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</si>
  <si>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</si>
  <si>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</si>
  <si>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</si>
  <si>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</si>
  <si>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</si>
  <si>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</si>
  <si>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</si>
  <si>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</si>
  <si>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</si>
  <si>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</si>
  <si>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</si>
  <si>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</si>
  <si>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</si>
  <si>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</si>
  <si>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</si>
  <si>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</si>
  <si>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</si>
  <si>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</si>
  <si>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</si>
  <si>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</si>
  <si>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</si>
  <si>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</si>
  <si>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</si>
  <si>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</si>
  <si>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</si>
  <si>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</si>
  <si>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</si>
  <si>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</si>
  <si>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</si>
  <si>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</si>
  <si>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</si>
  <si>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</si>
  <si>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</si>
  <si>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</si>
  <si>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</si>
  <si>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</si>
  <si>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</si>
  <si>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</si>
  <si>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</si>
  <si>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</si>
  <si>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</si>
  <si>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</si>
  <si>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</si>
  <si>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</si>
  <si>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</si>
  <si>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</si>
  <si>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</si>
  <si>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</si>
  <si>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</si>
  <si>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</si>
  <si>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</si>
  <si>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</si>
  <si>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</si>
  <si>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</si>
  <si>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</si>
  <si>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</si>
  <si>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</si>
  <si>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</si>
  <si>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</si>
  <si>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</si>
  <si>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</si>
  <si>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</si>
  <si>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</si>
  <si>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</si>
  <si>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</si>
  <si>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</si>
  <si>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</si>
  <si>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</si>
  <si>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</si>
  <si>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</si>
  <si>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</si>
  <si>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</si>
  <si>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</si>
  <si>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</si>
  <si>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</si>
  <si>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</si>
  <si>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</si>
  <si>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</si>
  <si>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</si>
  <si>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</si>
  <si>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</si>
  <si>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</si>
  <si>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</si>
  <si>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</si>
  <si>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</si>
  <si>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</si>
  <si>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</si>
  <si>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</si>
  <si>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</si>
  <si>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</si>
  <si>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</si>
  <si>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</si>
  <si>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</si>
  <si>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</si>
  <si>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</si>
  <si>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</si>
  <si>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</si>
  <si>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</si>
  <si>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</si>
  <si>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</si>
  <si>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</si>
  <si>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</si>
  <si>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</si>
  <si>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</si>
  <si>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</si>
  <si>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</si>
  <si>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</si>
  <si>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</si>
  <si>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</si>
  <si>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</si>
  <si>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</si>
  <si>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</si>
  <si>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</si>
  <si>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</si>
  <si>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</si>
  <si>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</si>
  <si>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</si>
  <si>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</si>
  <si>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</si>
  <si>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</si>
  <si>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</si>
  <si>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</si>
  <si>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</si>
  <si>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</si>
  <si>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</si>
  <si>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</si>
  <si>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</si>
  <si>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</si>
  <si>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</si>
  <si>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</si>
  <si>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</si>
  <si>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</si>
  <si>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</si>
  <si>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</si>
  <si>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</si>
  <si>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</si>
  <si>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</si>
  <si>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</si>
  <si>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</si>
  <si>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</si>
  <si>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</si>
  <si>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</si>
  <si>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</si>
  <si>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</si>
  <si>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</si>
  <si>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</si>
  <si>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</si>
  <si>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</si>
  <si>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</si>
  <si>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</si>
  <si>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</si>
  <si>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</si>
  <si>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</si>
  <si>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</si>
  <si>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</si>
  <si>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</si>
  <si>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</si>
  <si>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</si>
  <si>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</si>
  <si>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</si>
  <si>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</si>
  <si>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</si>
  <si>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</si>
  <si>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</si>
  <si>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</si>
  <si>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</si>
  <si>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</si>
  <si>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</si>
  <si>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</si>
  <si>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</si>
  <si>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</si>
  <si>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</si>
  <si>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</si>
  <si>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</si>
  <si>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</si>
  <si>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</si>
  <si>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</si>
  <si>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</si>
  <si>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</si>
  <si>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</si>
  <si>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</si>
  <si>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</si>
  <si>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</si>
  <si>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</si>
  <si>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</si>
  <si>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</si>
  <si>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</si>
  <si>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</si>
  <si>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</si>
  <si>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</si>
  <si>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</si>
  <si>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</si>
  <si>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</si>
  <si>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</si>
  <si>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</si>
  <si>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</si>
  <si>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</si>
  <si>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</si>
  <si>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</si>
  <si>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</si>
  <si>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</si>
  <si>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</si>
  <si>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</si>
  <si>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</si>
  <si>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</si>
  <si>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</si>
  <si>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</si>
  <si>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</si>
  <si>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</si>
  <si>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</si>
  <si>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</si>
  <si>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</si>
  <si>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</si>
  <si>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</si>
  <si>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</si>
  <si>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</si>
  <si>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</si>
  <si>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</si>
  <si>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</si>
  <si>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</si>
  <si>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</si>
  <si>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</si>
  <si>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</si>
  <si>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</si>
  <si>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</si>
  <si>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</si>
  <si>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</si>
  <si>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</si>
  <si>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</si>
  <si>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</si>
  <si>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</si>
  <si>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</si>
  <si>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</si>
  <si>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</si>
  <si>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</si>
  <si>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</si>
  <si>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</si>
  <si>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</si>
  <si>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</si>
  <si>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</si>
  <si>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</si>
  <si>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</si>
  <si>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</si>
  <si>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</si>
  <si>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</si>
  <si>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</si>
  <si>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</si>
  <si>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</si>
  <si>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</si>
  <si>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</si>
  <si>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</si>
  <si>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</si>
  <si>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</si>
  <si>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</si>
  <si>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</si>
  <si>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</si>
  <si>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</si>
  <si>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</si>
  <si>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</si>
  <si>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</si>
  <si>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</si>
  <si>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</si>
  <si>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</si>
  <si>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</si>
  <si>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</si>
  <si>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</si>
  <si>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</si>
  <si>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</si>
  <si>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</si>
  <si>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</si>
  <si>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</si>
  <si>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</si>
  <si>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</si>
  <si>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</si>
  <si>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</si>
  <si>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</si>
  <si>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</si>
  <si>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</si>
  <si>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</si>
  <si>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</si>
  <si>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</si>
  <si>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</si>
  <si>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</si>
  <si>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</si>
  <si>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</si>
  <si>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</si>
  <si>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</si>
  <si>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</si>
  <si>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</si>
  <si>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</si>
  <si>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</si>
  <si>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</si>
  <si>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</si>
  <si>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</si>
  <si>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</si>
  <si>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</si>
  <si>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</si>
  <si>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</si>
  <si>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</si>
  <si>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</si>
  <si>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</si>
  <si>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</si>
  <si>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</si>
  <si>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</si>
  <si>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</si>
  <si>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</si>
  <si>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</si>
  <si>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</si>
  <si>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</si>
  <si>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</si>
  <si>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</si>
  <si>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</si>
  <si>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</si>
  <si>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</si>
  <si>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</si>
  <si>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</si>
  <si>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</si>
  <si>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</si>
  <si>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</si>
  <si>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</si>
  <si>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</si>
  <si>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</si>
  <si>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</si>
  <si>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</si>
  <si>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</si>
  <si>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</si>
  <si>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</si>
  <si>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</si>
  <si>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</si>
  <si>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</si>
  <si>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</si>
  <si>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</si>
  <si>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</si>
  <si>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</si>
  <si>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</si>
  <si>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</si>
  <si>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</si>
  <si>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</si>
  <si>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</si>
  <si>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</si>
  <si>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</si>
  <si>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</si>
  <si>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</si>
  <si>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</si>
  <si>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</si>
  <si>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</si>
  <si>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</si>
  <si>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</si>
  <si>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</si>
  <si>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</si>
  <si>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</si>
  <si>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</si>
  <si>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</si>
  <si>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</si>
  <si>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</si>
  <si>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</si>
  <si>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</si>
  <si>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</si>
  <si>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</si>
  <si>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</si>
  <si>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</si>
  <si>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</si>
  <si>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</si>
  <si>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</si>
  <si>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</si>
  <si>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</si>
  <si>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</si>
  <si>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</si>
  <si>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</si>
  <si>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</si>
  <si>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</si>
  <si>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</si>
  <si>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</si>
  <si>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</si>
  <si>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</si>
  <si>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</si>
  <si>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</si>
  <si>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</si>
  <si>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</si>
  <si>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</si>
  <si>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</si>
  <si>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</si>
  <si>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</si>
  <si>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</si>
  <si>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</si>
  <si>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</si>
  <si>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</si>
  <si>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</si>
  <si>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</si>
  <si>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</si>
  <si>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</si>
  <si>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</si>
  <si>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</si>
  <si>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</si>
  <si>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</si>
  <si>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</si>
  <si>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</si>
  <si>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</si>
  <si>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</si>
  <si>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</si>
  <si>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</si>
  <si>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</si>
  <si>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</si>
  <si>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</si>
  <si>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</si>
  <si>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</si>
  <si>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</si>
  <si>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</si>
  <si>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</si>
  <si>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</si>
  <si>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</si>
  <si>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</si>
  <si>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</si>
  <si>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</si>
  <si>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</si>
  <si>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</si>
  <si>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</si>
  <si>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</si>
  <si>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</si>
  <si>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</si>
  <si>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</si>
  <si>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</si>
  <si>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</si>
  <si>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</si>
  <si>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</si>
  <si>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</si>
  <si>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</si>
  <si>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</si>
  <si>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</si>
  <si>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</si>
  <si>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</si>
  <si>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</si>
  <si>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</si>
  <si>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</si>
  <si>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</si>
  <si>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</si>
  <si>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</si>
  <si>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</si>
  <si>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</si>
  <si>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</si>
  <si>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</si>
  <si>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</si>
  <si>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</si>
  <si>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</si>
  <si>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</si>
  <si>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</si>
  <si>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</si>
  <si>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</si>
  <si>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</si>
  <si>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</si>
  <si>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</si>
  <si>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</si>
  <si>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</si>
  <si>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</si>
  <si>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</si>
  <si>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</si>
  <si>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</si>
  <si>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</si>
  <si>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</si>
  <si>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</si>
  <si>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</si>
  <si>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</si>
  <si>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</si>
  <si>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</si>
  <si>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</si>
  <si>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</si>
  <si>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</si>
  <si>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</si>
  <si>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</si>
  <si>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</si>
  <si>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</si>
  <si>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</si>
  <si>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</si>
  <si>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</si>
  <si>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</si>
  <si>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</si>
  <si>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</si>
  <si>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</si>
  <si>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</si>
  <si>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</si>
  <si>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</si>
  <si>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</si>
  <si>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</si>
  <si>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</si>
  <si>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</si>
  <si>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</si>
  <si>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</si>
  <si>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</si>
  <si>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</si>
  <si>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</si>
  <si>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</si>
  <si>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</si>
  <si>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</si>
  <si>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</si>
  <si>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</si>
  <si>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</si>
  <si>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</si>
  <si>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</si>
  <si>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</si>
  <si>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</si>
  <si>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</si>
  <si>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</si>
  <si>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</si>
  <si>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</si>
  <si>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</si>
  <si>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</si>
  <si>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</si>
  <si>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</si>
  <si>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</si>
  <si>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</si>
  <si>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</si>
  <si>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</si>
  <si>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</si>
  <si>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</si>
  <si>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</si>
  <si>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</si>
  <si>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</si>
  <si>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</si>
  <si>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</si>
  <si>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</si>
  <si>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</si>
  <si>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</si>
  <si>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</si>
  <si>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</si>
  <si>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</si>
  <si>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</si>
  <si>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</si>
  <si>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</si>
  <si>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</si>
  <si>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</si>
  <si>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</si>
  <si>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</si>
  <si>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</si>
  <si>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</si>
  <si>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</si>
  <si>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</si>
  <si>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</si>
  <si>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</si>
  <si>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</si>
  <si>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</si>
  <si>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</si>
  <si>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</si>
  <si>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</si>
  <si>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</si>
  <si>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</si>
  <si>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</si>
  <si>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</si>
  <si>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</si>
  <si>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</si>
  <si>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</si>
  <si>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</si>
  <si>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</si>
  <si>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</si>
  <si>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</si>
  <si>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</si>
  <si>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</si>
  <si>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</si>
  <si>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</si>
  <si>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</si>
  <si>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</si>
  <si>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</si>
  <si>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</si>
  <si>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</si>
  <si>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</si>
  <si>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</si>
  <si>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</si>
  <si>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</si>
  <si>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</si>
  <si>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</si>
  <si>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</si>
  <si>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</si>
  <si>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</si>
  <si>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</si>
  <si>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</si>
  <si>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</si>
  <si>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</si>
  <si>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</si>
  <si>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</si>
  <si>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</si>
  <si>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</si>
  <si>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</si>
  <si>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</si>
  <si>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</si>
  <si>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</si>
  <si>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</si>
  <si>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</si>
  <si>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</si>
  <si>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</si>
  <si>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</si>
  <si>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</si>
  <si>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</si>
  <si>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</si>
  <si>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</si>
  <si>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</si>
  <si>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</si>
  <si>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</si>
  <si>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</si>
  <si>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</si>
  <si>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</si>
  <si>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</si>
  <si>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</si>
  <si>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</si>
  <si>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</si>
  <si>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</si>
  <si>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</si>
  <si>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</si>
  <si>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</si>
  <si>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</si>
  <si>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</si>
  <si>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</si>
  <si>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</si>
  <si>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</si>
  <si>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</si>
  <si>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</si>
  <si>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</si>
  <si>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</si>
  <si>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</si>
  <si>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</si>
  <si>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</si>
  <si>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</si>
  <si>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</si>
  <si>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</si>
  <si>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</si>
  <si>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</si>
  <si>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</si>
  <si>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</si>
  <si>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</si>
  <si>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</si>
  <si>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</si>
  <si>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</si>
  <si>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</si>
  <si>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</si>
  <si>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</si>
  <si>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</si>
  <si>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</si>
  <si>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</si>
  <si>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</si>
  <si>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</si>
  <si>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</si>
  <si>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</si>
  <si>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</si>
  <si>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</si>
  <si>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</si>
  <si>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</si>
  <si>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</si>
  <si>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</si>
  <si>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</si>
  <si>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</si>
  <si>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</si>
  <si>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</si>
  <si>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</si>
  <si>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</si>
  <si>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</si>
  <si>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</si>
  <si>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</si>
  <si>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</si>
  <si>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</si>
  <si>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</si>
  <si>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</si>
  <si>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</si>
  <si>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</si>
  <si>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</si>
  <si>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</si>
  <si>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</si>
  <si>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</si>
  <si>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</si>
  <si>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</si>
  <si>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</si>
  <si>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</si>
  <si>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</si>
  <si>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</si>
  <si>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</si>
  <si>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</si>
  <si>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</si>
  <si>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</si>
  <si>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</si>
  <si>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</si>
  <si>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</si>
  <si>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</si>
  <si>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</si>
  <si>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</si>
  <si>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</si>
  <si>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</si>
  <si>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</si>
  <si>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</si>
  <si>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</si>
  <si>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</si>
  <si>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</si>
  <si>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</si>
  <si>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</si>
  <si>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</si>
  <si>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</si>
  <si>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</si>
  <si>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</si>
  <si>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</si>
  <si>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</si>
  <si>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</si>
  <si>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</si>
  <si>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</si>
  <si>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</si>
  <si>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</si>
  <si>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</si>
  <si>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</si>
  <si>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</si>
  <si>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</si>
  <si>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</si>
  <si>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</si>
  <si>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</si>
  <si>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</si>
  <si>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</si>
  <si>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</si>
  <si>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</si>
  <si>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</si>
  <si>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</si>
  <si>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</si>
  <si>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</si>
  <si>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</si>
  <si>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</si>
  <si>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</si>
  <si>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</si>
  <si>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</si>
  <si>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</si>
  <si>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</si>
  <si>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</si>
  <si>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</si>
  <si>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</si>
  <si>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</si>
  <si>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</si>
  <si>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</si>
  <si>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</si>
  <si>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</si>
  <si>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</si>
  <si>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</si>
  <si>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</si>
  <si>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</si>
  <si>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</si>
  <si>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</si>
  <si>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</si>
  <si>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</si>
  <si>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</si>
  <si>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</si>
  <si>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</si>
  <si>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</si>
  <si>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</si>
  <si>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</si>
  <si>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</si>
  <si>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</si>
  <si>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</si>
  <si>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</si>
  <si>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</si>
  <si>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</si>
  <si>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</si>
  <si>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</si>
  <si>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</si>
  <si>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</si>
  <si>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</si>
  <si>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</si>
  <si>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</si>
  <si>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</si>
  <si>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</si>
  <si>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</si>
  <si>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</si>
  <si>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</si>
  <si>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</si>
  <si>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</si>
  <si>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</si>
  <si>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</si>
  <si>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</si>
  <si>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</si>
  <si>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</si>
  <si>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</si>
  <si>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</si>
  <si>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</si>
  <si>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</si>
  <si>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</si>
  <si>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</si>
  <si>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</si>
  <si>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</si>
  <si>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</si>
  <si>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</si>
  <si>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</si>
  <si>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</si>
  <si>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</si>
  <si>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</si>
  <si>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</si>
  <si>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</si>
  <si>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</si>
  <si>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</si>
  <si>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</si>
  <si>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</si>
  <si>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</si>
  <si>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</si>
  <si>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</si>
  <si>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</si>
  <si>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</si>
  <si>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</si>
  <si>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</si>
  <si>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</si>
  <si>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</si>
  <si>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</si>
  <si>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</si>
  <si>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</si>
  <si>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</si>
  <si>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</si>
  <si>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</si>
  <si>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</si>
  <si>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</si>
  <si>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</si>
  <si>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</si>
  <si>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</si>
  <si>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</si>
  <si>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</si>
  <si>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</si>
  <si>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</si>
  <si>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</si>
  <si>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</si>
  <si>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</si>
  <si>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</si>
  <si>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</si>
  <si>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</si>
  <si>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</si>
  <si>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</si>
  <si>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</si>
  <si>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</si>
  <si>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</si>
  <si>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</si>
  <si>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</si>
  <si>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</si>
  <si>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</si>
  <si>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</si>
  <si>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</si>
  <si>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</si>
  <si>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</si>
  <si>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</si>
  <si>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</si>
  <si>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</si>
  <si>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</si>
  <si>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</si>
  <si>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</si>
  <si>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</si>
  <si>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</si>
  <si>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</si>
  <si>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</si>
  <si>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</si>
  <si>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</si>
  <si>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</si>
  <si>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</si>
  <si>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</si>
  <si>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</si>
  <si>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</si>
  <si>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</si>
  <si>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</si>
  <si>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</si>
  <si>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</si>
  <si>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</si>
  <si>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</si>
  <si>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</si>
  <si>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</si>
  <si>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</si>
  <si>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</si>
  <si>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</si>
  <si>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</si>
  <si>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</si>
  <si>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</si>
  <si>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</si>
  <si>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</si>
  <si>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</si>
  <si>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</si>
  <si>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</si>
  <si>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</si>
  <si>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</si>
  <si>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</si>
  <si>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</si>
  <si>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</si>
  <si>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</si>
  <si>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</si>
  <si>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</si>
  <si>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</si>
  <si>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</si>
  <si>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</si>
  <si>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</si>
  <si>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</si>
  <si>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</si>
  <si>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</si>
  <si>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</si>
  <si>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</si>
  <si>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</si>
  <si>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</si>
  <si>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</si>
  <si>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</si>
  <si>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</si>
  <si>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</si>
  <si>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</si>
  <si>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</si>
  <si>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</si>
  <si>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</si>
  <si>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</si>
  <si>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</si>
  <si>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</si>
  <si>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</si>
  <si>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</si>
  <si>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</si>
  <si>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</si>
  <si>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</si>
  <si>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</si>
  <si>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</si>
  <si>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</si>
  <si>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</si>
  <si>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</si>
  <si>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</si>
  <si>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</si>
  <si>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</si>
  <si>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</si>
  <si>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</si>
  <si>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</si>
  <si>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</si>
  <si>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</si>
  <si>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</si>
  <si>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</si>
  <si>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</si>
  <si>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</si>
  <si>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</si>
  <si>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</si>
  <si>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</si>
  <si>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</si>
  <si>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</si>
  <si>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</si>
  <si>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</si>
  <si>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</si>
  <si>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</si>
  <si>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</si>
  <si>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</si>
  <si>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</si>
  <si>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</si>
  <si>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</si>
  <si>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</si>
  <si>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</si>
  <si>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</si>
  <si>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</si>
  <si>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</si>
  <si>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</si>
  <si>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</si>
  <si>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</si>
  <si>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</si>
  <si>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</si>
  <si>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</si>
  <si>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</si>
  <si>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</si>
  <si>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</si>
  <si>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</si>
  <si>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</si>
  <si>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</si>
  <si>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</si>
  <si>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</si>
  <si>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</si>
  <si>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</si>
  <si>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</si>
  <si>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</si>
  <si>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</si>
  <si>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</si>
  <si>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</si>
  <si>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</si>
  <si>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</si>
  <si>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</si>
  <si>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</si>
  <si>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</si>
  <si>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</si>
  <si>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</si>
  <si>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</si>
  <si>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</si>
  <si>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</si>
  <si>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</si>
  <si>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</si>
  <si>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</si>
  <si>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</si>
  <si>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</si>
  <si>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</si>
  <si>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</si>
  <si>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</si>
  <si>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</si>
  <si>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</si>
  <si>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</si>
  <si>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</si>
  <si>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</si>
  <si>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</si>
  <si>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</si>
  <si>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</si>
  <si>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</si>
  <si>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</si>
  <si>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</si>
  <si>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</si>
  <si>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</si>
  <si>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</si>
  <si>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</si>
  <si>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</si>
  <si>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</si>
  <si>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</si>
  <si>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</si>
  <si>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</si>
  <si>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</si>
  <si>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</si>
  <si>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</si>
  <si>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</si>
  <si>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</si>
  <si>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</si>
  <si>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</si>
  <si>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</si>
  <si>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</si>
  <si>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</si>
  <si>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</si>
  <si>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</si>
  <si>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</si>
  <si>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</si>
  <si>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</si>
  <si>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</si>
  <si>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</si>
  <si>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</si>
  <si>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</si>
  <si>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</si>
  <si>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</si>
  <si>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</si>
  <si>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</si>
  <si>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</si>
  <si>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</si>
  <si>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</si>
  <si>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</si>
  <si>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</si>
  <si>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</si>
  <si>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</si>
  <si>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</si>
  <si>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</si>
  <si>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</si>
  <si>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</si>
  <si>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</si>
  <si>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</si>
  <si>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</si>
  <si>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</si>
  <si>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</si>
  <si>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</si>
  <si>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</si>
  <si>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</si>
  <si>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</si>
  <si>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</si>
  <si>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</si>
  <si>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</si>
  <si>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</si>
  <si>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</si>
  <si>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</si>
  <si>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</si>
  <si>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</si>
  <si>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</si>
  <si>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</si>
  <si>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</si>
  <si>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</si>
  <si>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</si>
  <si>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</si>
  <si>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</si>
  <si>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</si>
  <si>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</si>
  <si>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</si>
  <si>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</si>
  <si>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</si>
  <si>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</si>
  <si>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</si>
  <si>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</si>
  <si>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</si>
  <si>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</si>
  <si>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</si>
  <si>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</si>
  <si>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</si>
  <si>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</si>
  <si>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</si>
  <si>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</si>
  <si>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</si>
  <si>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</si>
  <si>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</si>
  <si>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</si>
  <si>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</si>
  <si>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</si>
  <si>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</si>
  <si>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</si>
  <si>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</si>
  <si>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</si>
  <si>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</si>
  <si>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</si>
  <si>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</si>
  <si>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</si>
  <si>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</si>
  <si>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</si>
  <si>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</si>
  <si>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</si>
  <si>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</si>
  <si>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</si>
  <si>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</si>
  <si>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</si>
  <si>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</si>
  <si>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</si>
  <si>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</si>
  <si>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</si>
  <si>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</si>
  <si>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</si>
  <si>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</si>
  <si>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</si>
  <si>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</si>
  <si>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</si>
  <si>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</si>
  <si>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</si>
  <si>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</si>
  <si>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</si>
  <si>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</si>
  <si>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</si>
  <si>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</si>
  <si>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</si>
  <si>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</si>
  <si>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</si>
  <si>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</si>
  <si>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</si>
  <si>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</si>
  <si>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</si>
  <si>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</si>
  <si>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</si>
  <si>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</si>
  <si>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</si>
  <si>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</si>
  <si>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</si>
  <si>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</si>
  <si>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</si>
  <si>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</si>
  <si>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</si>
  <si>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</si>
  <si>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</si>
  <si>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</si>
  <si>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</si>
  <si>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</si>
  <si>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</si>
  <si>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</si>
  <si>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</si>
  <si>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</si>
  <si>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</si>
  <si>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</si>
  <si>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</si>
  <si>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</si>
  <si>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</si>
  <si>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</si>
  <si>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</si>
  <si>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</si>
  <si>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</si>
  <si>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</si>
  <si>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</si>
  <si>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</si>
  <si>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</si>
  <si>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</si>
  <si>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</si>
  <si>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</si>
  <si>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</si>
  <si>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</si>
  <si>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</si>
  <si>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</si>
  <si>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</si>
  <si>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</si>
  <si>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</si>
  <si>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</si>
  <si>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</si>
  <si>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</si>
  <si>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</si>
  <si>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</si>
  <si>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</si>
  <si>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</si>
  <si>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</si>
  <si>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</si>
  <si>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</si>
  <si>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</si>
  <si>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</si>
  <si>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</si>
  <si>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</si>
  <si>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</si>
  <si>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</si>
  <si>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</si>
  <si>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</si>
  <si>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</si>
  <si>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</si>
  <si>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</si>
  <si>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</si>
  <si>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</si>
  <si>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</si>
  <si>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</si>
  <si>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</si>
  <si>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</si>
  <si>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</si>
  <si>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</si>
  <si>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</si>
  <si>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</si>
  <si>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</si>
  <si>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</si>
  <si>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</si>
  <si>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</si>
  <si>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</si>
  <si>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</si>
  <si>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</si>
  <si>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</si>
  <si>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</si>
  <si>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</si>
  <si>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</si>
  <si>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</si>
  <si>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</si>
  <si>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</si>
  <si>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</si>
  <si>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</si>
  <si>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</si>
  <si>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</si>
  <si>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</si>
  <si>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</si>
  <si>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</si>
  <si>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</si>
  <si>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</si>
  <si>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</si>
  <si>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</si>
  <si>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</si>
  <si>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</si>
  <si>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</si>
  <si>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</si>
  <si>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</si>
  <si>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</si>
  <si>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</si>
  <si>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</si>
  <si>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</si>
  <si>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</si>
  <si>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</si>
  <si>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</si>
  <si>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</si>
  <si>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</si>
  <si>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</si>
  <si>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</si>
  <si>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</si>
  <si>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</si>
  <si>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</si>
  <si>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</si>
  <si>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</si>
  <si>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</si>
  <si>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</si>
  <si>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</si>
  <si>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</si>
  <si>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</si>
  <si>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</si>
  <si>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</si>
  <si>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</si>
  <si>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</si>
  <si>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</si>
  <si>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</si>
  <si>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</si>
  <si>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</si>
  <si>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</si>
  <si>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</si>
  <si>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</si>
  <si>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</si>
  <si>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</si>
  <si>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</si>
  <si>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</si>
  <si>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</si>
  <si>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</si>
  <si>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</si>
  <si>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</si>
  <si>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</si>
  <si>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</si>
  <si>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</si>
  <si>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</si>
  <si>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</si>
  <si>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</si>
  <si>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</si>
  <si>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</si>
  <si>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</si>
  <si>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</si>
  <si>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</si>
  <si>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</si>
  <si>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</si>
  <si>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</si>
  <si>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</si>
  <si>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</si>
  <si>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</si>
  <si>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</si>
  <si>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</si>
  <si>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</si>
  <si>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</si>
  <si>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</si>
  <si>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</si>
  <si>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</si>
  <si>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</si>
  <si>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</si>
  <si>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</si>
  <si>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</si>
  <si>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</si>
  <si>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</si>
  <si>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</si>
  <si>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</si>
  <si>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</si>
  <si>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</si>
  <si>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</si>
  <si>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</si>
  <si>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</si>
  <si>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</si>
  <si>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</si>
  <si>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</si>
  <si>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</si>
  <si>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</si>
  <si>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</si>
  <si>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</si>
  <si>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</si>
  <si>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</si>
  <si>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</si>
  <si>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</si>
  <si>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</si>
  <si>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</si>
  <si>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</si>
  <si>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</si>
  <si>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</si>
  <si>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</si>
  <si>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</si>
  <si>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</si>
  <si>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</si>
  <si>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</si>
  <si>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</si>
  <si>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</si>
  <si>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</si>
  <si>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</si>
  <si>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</si>
  <si>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</si>
  <si>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</si>
  <si>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</si>
  <si>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</si>
  <si>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</si>
  <si>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</si>
  <si>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</si>
  <si>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</si>
  <si>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</si>
  <si>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</si>
  <si>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</si>
  <si>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</si>
  <si>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</si>
  <si>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</si>
  <si>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</si>
  <si>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</si>
  <si>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</si>
  <si>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</si>
  <si>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</si>
  <si>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</si>
  <si>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</si>
  <si>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</si>
  <si>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</si>
  <si>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</si>
  <si>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</si>
  <si>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</si>
  <si>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</si>
  <si>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</si>
  <si>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</si>
  <si>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</si>
  <si>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</si>
  <si>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</si>
  <si>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</si>
  <si>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</si>
  <si>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</si>
  <si>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</si>
  <si>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</si>
  <si>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</si>
  <si>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</si>
  <si>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</si>
  <si>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</si>
  <si>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</si>
  <si>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</si>
  <si>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</si>
  <si>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</si>
  <si>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</si>
  <si>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</si>
  <si>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</si>
  <si>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</si>
  <si>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</si>
  <si>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</si>
  <si>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</si>
  <si>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</si>
  <si>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</si>
  <si>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</si>
  <si>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</si>
  <si>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</si>
  <si>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</si>
  <si>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</si>
  <si>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</si>
  <si>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</si>
  <si>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</si>
  <si>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</si>
  <si>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</si>
  <si>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</si>
  <si>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</si>
  <si>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</si>
  <si>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</si>
  <si>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</si>
  <si>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</si>
  <si>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</si>
  <si>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</si>
  <si>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</si>
  <si>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</si>
  <si>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</si>
  <si>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</si>
  <si>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</si>
  <si>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</si>
  <si>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</si>
  <si>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</si>
  <si>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</si>
  <si>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</si>
  <si>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</si>
  <si>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</si>
  <si>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</si>
  <si>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</si>
  <si>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</si>
  <si>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</si>
  <si>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</si>
  <si>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</si>
  <si>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</si>
  <si>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</si>
  <si>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</si>
  <si>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</si>
  <si>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</si>
  <si>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</si>
  <si>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</si>
  <si>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</si>
  <si>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</si>
  <si>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</si>
  <si>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</si>
  <si>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</si>
  <si>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</si>
  <si>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</si>
  <si>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</si>
  <si>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</si>
  <si>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</si>
  <si>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</si>
  <si>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</si>
  <si>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</si>
  <si>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</si>
  <si>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</si>
  <si>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</si>
  <si>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</si>
  <si>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</si>
  <si>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</si>
  <si>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</si>
  <si>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</si>
  <si>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</si>
  <si>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</si>
  <si>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</si>
  <si>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</si>
  <si>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</si>
  <si>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</si>
  <si>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</si>
  <si>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</si>
  <si>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</si>
  <si>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</si>
  <si>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</si>
  <si>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</si>
  <si>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</si>
  <si>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</si>
  <si>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</si>
  <si>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</si>
  <si>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</si>
  <si>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</si>
  <si>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</si>
  <si>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</si>
  <si>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</si>
  <si>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</si>
  <si>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</si>
  <si>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</si>
  <si>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</si>
  <si>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</si>
  <si>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</si>
  <si>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</si>
  <si>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</si>
  <si>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</si>
  <si>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</si>
  <si>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</si>
  <si>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</si>
  <si>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</si>
  <si>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</si>
  <si>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</si>
  <si>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</si>
  <si>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</si>
  <si>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</si>
  <si>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</si>
  <si>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</si>
  <si>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</si>
  <si>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</si>
  <si>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</si>
  <si>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</si>
  <si>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</si>
  <si>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</si>
  <si>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</si>
  <si>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</si>
  <si>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</si>
  <si>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</si>
  <si>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</si>
  <si>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</si>
  <si>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</si>
  <si>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</si>
  <si>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</si>
  <si>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</si>
  <si>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</si>
  <si>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</si>
  <si>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</si>
  <si>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</si>
  <si>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</si>
  <si>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</si>
  <si>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</si>
  <si>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</si>
  <si>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</si>
  <si>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</si>
  <si>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</si>
  <si>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</si>
  <si>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</si>
  <si>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</si>
  <si>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</si>
  <si>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</si>
  <si>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</si>
  <si>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</si>
  <si>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</si>
  <si>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</si>
  <si>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</si>
  <si>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</si>
  <si>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</si>
  <si>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</si>
  <si>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</si>
  <si>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</si>
  <si>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</si>
  <si>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</si>
  <si>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</si>
  <si>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</si>
  <si>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</si>
  <si>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</si>
  <si>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</si>
  <si>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</si>
  <si>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</si>
  <si>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</si>
  <si>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</si>
  <si>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</si>
  <si>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</si>
  <si>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</si>
  <si>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</si>
  <si>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</si>
  <si>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</si>
  <si>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</si>
  <si>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</si>
  <si>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</si>
  <si>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</si>
  <si>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</si>
  <si>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</si>
  <si>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</si>
  <si>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</si>
  <si>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</si>
  <si>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</si>
  <si>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</si>
  <si>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</si>
  <si>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</si>
  <si>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</si>
  <si>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</si>
  <si>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</si>
  <si>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</si>
  <si>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</si>
  <si>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</si>
  <si>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</si>
  <si>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</si>
  <si>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</si>
  <si>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</si>
  <si>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</si>
  <si>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</si>
  <si>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</si>
  <si>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</si>
  <si>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</si>
  <si>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</si>
  <si>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</si>
  <si>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</si>
  <si>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</si>
  <si>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</si>
  <si>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</si>
  <si>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</si>
  <si>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</si>
  <si>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</si>
  <si>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</si>
  <si>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</si>
  <si>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</si>
  <si>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</si>
  <si>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</si>
  <si>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</si>
  <si>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</si>
  <si>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</si>
  <si>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</si>
  <si>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</si>
  <si>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</si>
  <si>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</si>
  <si>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</si>
  <si>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</si>
  <si>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</si>
  <si>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</si>
  <si>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</si>
  <si>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</si>
  <si>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</si>
  <si>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</si>
  <si>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</si>
  <si>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</si>
  <si>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</si>
  <si>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</si>
  <si>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</si>
  <si>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</si>
  <si>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</si>
  <si>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</si>
  <si>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</si>
  <si>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</si>
  <si>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</si>
  <si>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</si>
  <si>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</si>
  <si>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</si>
  <si>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</si>
  <si>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</si>
  <si>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</si>
  <si>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</si>
  <si>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</si>
  <si>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</si>
  <si>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</si>
  <si>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</si>
  <si>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</si>
  <si>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</si>
  <si>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</si>
  <si>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</si>
  <si>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</si>
  <si>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</si>
  <si>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</si>
  <si>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</si>
  <si>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</si>
  <si>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</si>
  <si>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</si>
  <si>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</si>
  <si>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</si>
  <si>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</si>
  <si>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</si>
  <si>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</si>
  <si>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</si>
  <si>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</si>
  <si>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</si>
  <si>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</si>
  <si>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</si>
  <si>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</si>
  <si>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</si>
  <si>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</si>
  <si>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</si>
  <si>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</si>
  <si>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</si>
  <si>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</si>
  <si>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</si>
  <si>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</si>
  <si>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</si>
  <si>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</si>
  <si>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</si>
  <si>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</si>
  <si>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</si>
  <si>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</si>
  <si>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</si>
  <si>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</si>
  <si>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</si>
  <si>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</si>
  <si>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</si>
  <si>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</si>
  <si>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</si>
  <si>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</si>
  <si>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</si>
  <si>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</si>
  <si>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</si>
  <si>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</si>
  <si>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</si>
  <si>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</si>
  <si>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</si>
  <si>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</si>
  <si>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</si>
  <si>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</si>
  <si>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</si>
  <si>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</si>
  <si>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</si>
  <si>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</si>
  <si>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</si>
  <si>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</si>
  <si>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</si>
  <si>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</si>
  <si>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</si>
  <si>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</si>
  <si>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</si>
  <si>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</si>
  <si>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</si>
  <si>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</si>
  <si>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</si>
  <si>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</si>
  <si>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</si>
  <si>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</si>
  <si>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</si>
  <si>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</si>
  <si>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</si>
  <si>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</si>
  <si>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</si>
  <si>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</si>
  <si>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</si>
  <si>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</si>
  <si>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</si>
  <si>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</si>
  <si>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</si>
  <si>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</si>
  <si>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</si>
  <si>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</si>
  <si>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</si>
  <si>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</si>
  <si>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</si>
  <si>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</si>
  <si>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</si>
  <si>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</si>
  <si>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</si>
  <si>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</si>
  <si>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</si>
  <si>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</si>
  <si>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</si>
  <si>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</si>
  <si>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</si>
  <si>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</si>
  <si>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</si>
  <si>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</si>
  <si>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</si>
  <si>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</si>
  <si>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</si>
  <si>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</si>
  <si>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</si>
  <si>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</si>
  <si>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</si>
  <si>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</si>
  <si>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</si>
  <si>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</si>
  <si>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</si>
  <si>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</si>
  <si>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</si>
  <si>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</si>
  <si>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</si>
  <si>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</si>
  <si>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</si>
  <si>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</si>
  <si>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</si>
  <si>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</si>
  <si>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</si>
  <si>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</si>
  <si>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</si>
  <si>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</si>
  <si>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</si>
  <si>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</si>
  <si>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</si>
  <si>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</si>
  <si>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</si>
  <si>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</si>
  <si>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</si>
  <si>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</si>
  <si>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</si>
  <si>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</si>
  <si>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</si>
  <si>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</si>
  <si>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</si>
  <si>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</si>
  <si>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</si>
  <si>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</si>
  <si>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</si>
  <si>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</si>
  <si>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</si>
  <si>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</si>
  <si>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</si>
  <si>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</si>
  <si>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</si>
  <si>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</si>
  <si>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</si>
  <si>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</si>
  <si>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</si>
  <si>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</si>
  <si>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</si>
  <si>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</si>
  <si>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</si>
  <si>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</si>
  <si>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</si>
  <si>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</si>
  <si>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</si>
  <si>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</si>
  <si>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</si>
  <si>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</si>
  <si>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</si>
  <si>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</si>
  <si>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</si>
  <si>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</si>
  <si>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</si>
  <si>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</si>
  <si>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</si>
  <si>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</si>
  <si>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</si>
  <si>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</si>
  <si>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</si>
  <si>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</si>
  <si>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</si>
  <si>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</si>
  <si>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</si>
  <si>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</si>
  <si>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</si>
  <si>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</si>
  <si>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</si>
  <si>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</si>
  <si>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</si>
  <si>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</si>
  <si>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</si>
  <si>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</si>
  <si>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</si>
  <si>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</si>
  <si>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</si>
  <si>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</si>
  <si>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</si>
  <si>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</si>
  <si>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</si>
  <si>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</si>
  <si>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</si>
  <si>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</si>
  <si>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</si>
  <si>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</si>
  <si>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</si>
  <si>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</si>
  <si>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</si>
  <si>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</si>
  <si>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</si>
  <si>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</si>
  <si>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</si>
  <si>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</si>
  <si>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</si>
  <si>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</si>
  <si>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</si>
  <si>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</si>
  <si>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</si>
  <si>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</si>
  <si>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</si>
  <si>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</si>
  <si>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</si>
  <si>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</si>
  <si>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</si>
  <si>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</si>
  <si>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</si>
  <si>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</si>
  <si>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</si>
  <si>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</si>
  <si>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</si>
  <si>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</si>
  <si>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</si>
  <si>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</si>
  <si>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</si>
  <si>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</si>
  <si>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</si>
  <si>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</si>
  <si>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</si>
  <si>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</si>
  <si>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</si>
  <si>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</si>
  <si>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</si>
  <si>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</si>
  <si>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</si>
  <si>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</si>
  <si>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</si>
  <si>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</si>
  <si>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</si>
  <si>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</si>
  <si>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</si>
  <si>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</si>
  <si>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</si>
  <si>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</si>
  <si>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</si>
  <si>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</si>
  <si>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</si>
  <si>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</si>
  <si>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</si>
  <si>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</si>
  <si>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</si>
  <si>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</si>
  <si>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</si>
  <si>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</si>
  <si>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</si>
  <si>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</si>
  <si>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</si>
  <si>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</si>
  <si>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</si>
  <si>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</si>
  <si>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</si>
  <si>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</si>
  <si>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</si>
  <si>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</si>
  <si>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</si>
  <si>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</si>
  <si>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</si>
  <si>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</si>
  <si>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</si>
  <si>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</si>
  <si>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</si>
  <si>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</si>
  <si>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</si>
  <si>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</si>
  <si>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</si>
  <si>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</si>
  <si>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</si>
  <si>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</si>
  <si>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</si>
  <si>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</si>
  <si>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</si>
  <si>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</si>
  <si>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</si>
  <si>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</si>
  <si>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</si>
  <si>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</si>
  <si>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</si>
  <si>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</si>
  <si>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</si>
  <si>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</si>
  <si>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</si>
  <si>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</si>
  <si>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</si>
  <si>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</si>
  <si>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</si>
  <si>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</si>
  <si>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</si>
  <si>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</si>
  <si>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</si>
  <si>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</si>
  <si>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</si>
  <si>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</si>
  <si>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</si>
  <si>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</si>
  <si>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</si>
  <si>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</si>
  <si>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</si>
  <si>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</si>
  <si>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</si>
  <si>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</si>
  <si>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</si>
  <si>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</si>
  <si>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</si>
  <si>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</si>
  <si>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</si>
  <si>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</si>
  <si>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</si>
  <si>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</si>
  <si>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</si>
  <si>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</si>
  <si>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</si>
  <si>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</si>
  <si>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</si>
  <si>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</si>
  <si>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</si>
  <si>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</si>
  <si>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</si>
  <si>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</si>
  <si>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</si>
  <si>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</si>
  <si>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</si>
  <si>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</si>
  <si>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</si>
  <si>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</si>
  <si>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</si>
  <si>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</si>
  <si>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</si>
  <si>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</si>
  <si>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</si>
  <si>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</si>
  <si>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</si>
  <si>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</si>
  <si>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</si>
  <si>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</si>
  <si>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</si>
  <si>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</si>
  <si>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</si>
  <si>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</si>
  <si>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</si>
  <si>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</si>
  <si>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</si>
  <si>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</si>
  <si>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</si>
  <si>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</si>
  <si>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</si>
  <si>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</si>
  <si>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</si>
  <si>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</si>
  <si>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</si>
  <si>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</si>
  <si>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</si>
  <si>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</si>
  <si>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</si>
  <si>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</si>
  <si>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</si>
  <si>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</si>
  <si>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</si>
  <si>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</si>
  <si>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</si>
  <si>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</si>
  <si>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</si>
  <si>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</si>
  <si>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</si>
  <si>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</si>
  <si>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</si>
  <si>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</si>
  <si>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</si>
  <si>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</si>
  <si>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</si>
  <si>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</si>
  <si>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</si>
  <si>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</si>
  <si>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</si>
  <si>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</si>
  <si>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</si>
  <si>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</si>
  <si>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</si>
  <si>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</si>
  <si>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</si>
  <si>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</si>
  <si>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</si>
  <si>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</si>
  <si>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</si>
  <si>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</si>
  <si>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</si>
  <si>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</si>
  <si>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</si>
  <si>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</si>
  <si>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</si>
  <si>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</si>
  <si>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</si>
  <si>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</si>
  <si>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</si>
  <si>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</si>
  <si>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</si>
  <si>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</si>
  <si>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</si>
  <si>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</si>
  <si>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</si>
  <si>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</si>
  <si>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</si>
  <si>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</si>
  <si>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</si>
  <si>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</si>
  <si>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</si>
  <si>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</si>
  <si>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</si>
  <si>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</si>
  <si>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</si>
  <si>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</si>
  <si>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</si>
  <si>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</si>
  <si>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</si>
  <si>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</si>
  <si>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</si>
  <si>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</si>
  <si>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</si>
  <si>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</si>
  <si>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</si>
  <si>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</si>
  <si>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</si>
  <si>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</si>
  <si>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</si>
  <si>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</si>
  <si>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</si>
  <si>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</si>
  <si>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</si>
  <si>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</si>
  <si>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</si>
  <si>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</si>
  <si>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</si>
  <si>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</si>
  <si>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</si>
  <si>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</si>
  <si>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</si>
  <si>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</si>
  <si>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</si>
  <si>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</si>
  <si>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</si>
  <si>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</si>
  <si>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</si>
  <si>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</si>
  <si>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</si>
  <si>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</si>
  <si>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</si>
  <si>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</si>
  <si>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</si>
  <si>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</si>
  <si>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</si>
  <si>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</si>
  <si>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</si>
  <si>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</si>
  <si>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</si>
  <si>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</si>
  <si>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</si>
  <si>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</si>
  <si>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</si>
  <si>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</si>
  <si>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</si>
  <si>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</si>
  <si>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</si>
  <si>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</si>
  <si>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</si>
  <si>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</si>
  <si>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</si>
  <si>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</si>
  <si>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</si>
  <si>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</si>
  <si>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</si>
  <si>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</si>
  <si>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</si>
  <si>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</si>
  <si>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</si>
  <si>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</si>
  <si>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</si>
  <si>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</si>
  <si>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</si>
  <si>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</si>
  <si>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</si>
  <si>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</si>
  <si>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</si>
  <si>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</si>
  <si>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</si>
  <si>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</si>
  <si>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</si>
  <si>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</si>
  <si>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</si>
  <si>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</si>
  <si>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</si>
  <si>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</si>
  <si>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</si>
  <si>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</si>
  <si>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</si>
  <si>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</si>
  <si>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</si>
  <si>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</si>
  <si>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</si>
  <si>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</si>
  <si>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</si>
  <si>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</si>
  <si>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</si>
  <si>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</si>
  <si>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</si>
  <si>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</si>
  <si>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</si>
  <si>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</si>
  <si>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</si>
  <si>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</si>
  <si>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</si>
  <si>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</si>
  <si>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</si>
  <si>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</si>
  <si>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</si>
  <si>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</si>
  <si>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</si>
  <si>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</si>
  <si>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</si>
  <si>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</si>
  <si>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</si>
  <si>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</si>
  <si>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</si>
  <si>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</si>
  <si>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</si>
  <si>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</si>
  <si>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</si>
  <si>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</si>
  <si>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</si>
  <si>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</si>
  <si>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</si>
  <si>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</si>
  <si>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</si>
  <si>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</si>
  <si>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</si>
  <si>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</si>
  <si>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</si>
  <si>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</si>
  <si>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</si>
  <si>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</si>
  <si>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</si>
  <si>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</si>
  <si>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</si>
  <si>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</si>
  <si>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</si>
  <si>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</si>
  <si>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</si>
  <si>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</si>
  <si>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</si>
  <si>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</si>
  <si>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</si>
  <si>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</si>
  <si>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</si>
  <si>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</si>
  <si>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</si>
  <si>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</si>
  <si>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</si>
  <si>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</si>
  <si>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</si>
  <si>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</si>
  <si>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</si>
  <si>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</si>
  <si>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</si>
  <si>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</si>
  <si>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</si>
  <si>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</si>
  <si>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</si>
  <si>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</si>
  <si>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</si>
  <si>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</si>
  <si>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</si>
  <si>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</si>
  <si>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</si>
  <si>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</si>
  <si>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</si>
  <si>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</si>
  <si>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</si>
  <si>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</si>
  <si>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</si>
  <si>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</si>
  <si>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</si>
  <si>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</si>
  <si>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</si>
  <si>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</si>
  <si>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</si>
  <si>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</si>
  <si>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</si>
  <si>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</si>
  <si>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</si>
  <si>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</si>
  <si>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</si>
  <si>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</si>
  <si>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</si>
  <si>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</si>
  <si>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</si>
  <si>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</si>
  <si>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</si>
  <si>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</si>
  <si>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</si>
  <si>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</si>
  <si>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</si>
  <si>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</si>
  <si>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</si>
  <si>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</si>
  <si>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</si>
  <si>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</si>
  <si>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</si>
  <si>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</si>
  <si>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</si>
  <si>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</si>
  <si>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</si>
  <si>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</si>
  <si>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</si>
  <si>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</si>
  <si>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</si>
  <si>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</si>
  <si>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</si>
  <si>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</si>
  <si>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</si>
  <si>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</si>
  <si>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</si>
  <si>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</si>
  <si>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</si>
  <si>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</si>
  <si>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</si>
  <si>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</si>
  <si>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</si>
  <si>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</si>
  <si>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</si>
  <si>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</si>
  <si>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</si>
  <si>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</si>
  <si>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</si>
  <si>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</si>
  <si>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</si>
  <si>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</si>
  <si>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</si>
  <si>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</si>
  <si>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</si>
  <si>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</si>
  <si>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</si>
  <si>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</si>
  <si>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</si>
  <si>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</si>
  <si>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</si>
  <si>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</si>
  <si>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</si>
  <si>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</si>
  <si>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</si>
  <si>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</si>
  <si>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</si>
  <si>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</si>
  <si>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</si>
  <si>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</si>
  <si>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</si>
  <si>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</si>
  <si>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</si>
  <si>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</si>
  <si>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</si>
  <si>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</si>
  <si>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</si>
  <si>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</si>
  <si>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</si>
  <si>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</si>
  <si>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</si>
  <si>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</si>
  <si>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</si>
  <si>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</si>
  <si>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</si>
  <si>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</si>
  <si>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</si>
  <si>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</si>
  <si>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</si>
  <si>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</si>
  <si>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</si>
  <si>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</si>
  <si>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</si>
  <si>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</si>
  <si>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</si>
  <si>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</si>
  <si>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</si>
  <si>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</si>
  <si>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</si>
  <si>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</si>
  <si>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</si>
  <si>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</si>
  <si>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</si>
  <si>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</si>
  <si>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</si>
  <si>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</si>
  <si>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</si>
  <si>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</si>
  <si>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</si>
  <si>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</si>
  <si>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</si>
  <si>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</si>
  <si>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</si>
  <si>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</si>
  <si>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</si>
  <si>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</si>
  <si>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</si>
  <si>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</si>
  <si>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</si>
  <si>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</si>
  <si>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</si>
  <si>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</si>
  <si>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</si>
  <si>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</si>
  <si>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</si>
  <si>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</si>
  <si>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</si>
  <si>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</si>
  <si>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</si>
  <si>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</si>
  <si>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</si>
  <si>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</si>
  <si>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</si>
  <si>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</si>
  <si>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</si>
  <si>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</si>
  <si>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</si>
  <si>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</si>
  <si>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</si>
  <si>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</si>
  <si>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</si>
  <si>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</si>
  <si>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</si>
  <si>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</si>
  <si>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</si>
  <si>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</si>
  <si>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</si>
  <si>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</si>
  <si>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</si>
  <si>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</si>
  <si>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</si>
  <si>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</si>
  <si>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</si>
  <si>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</si>
  <si>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</si>
  <si>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</si>
  <si>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</si>
  <si>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</si>
  <si>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</si>
  <si>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</si>
  <si>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</si>
  <si>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</si>
  <si>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</si>
  <si>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</si>
  <si>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</si>
  <si>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</si>
  <si>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</si>
  <si>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</si>
  <si>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</si>
  <si>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</si>
  <si>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</si>
  <si>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</si>
  <si>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</si>
  <si>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</si>
  <si>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</si>
  <si>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</si>
  <si>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</si>
  <si>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</si>
  <si>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</si>
  <si>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</si>
  <si>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</si>
  <si>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</si>
  <si>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</si>
  <si>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</si>
  <si>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</si>
  <si>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</si>
  <si>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</si>
  <si>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</si>
  <si>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</si>
  <si>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</si>
  <si>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</si>
  <si>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</si>
  <si>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</si>
  <si>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</si>
  <si>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</si>
  <si>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</si>
  <si>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</si>
  <si>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</si>
  <si>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</si>
  <si>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</si>
  <si>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</si>
  <si>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</si>
  <si>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</si>
  <si>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</si>
  <si>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</si>
  <si>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</si>
  <si>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</si>
  <si>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</si>
  <si>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</si>
  <si>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</si>
  <si>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</si>
  <si>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</si>
  <si>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</si>
  <si>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</si>
  <si>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</si>
  <si>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</si>
  <si>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</si>
  <si>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</si>
  <si>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</si>
  <si>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</si>
  <si>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</si>
  <si>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</si>
  <si>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</si>
  <si>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</si>
  <si>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</si>
  <si>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</si>
  <si>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</si>
  <si>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</si>
  <si>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</si>
  <si>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</si>
  <si>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</si>
  <si>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</si>
  <si>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</si>
  <si>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</si>
  <si>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</si>
  <si>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</si>
  <si>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</si>
  <si>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</si>
  <si>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</si>
  <si>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</si>
  <si>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</si>
  <si>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</si>
  <si>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</si>
  <si>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</si>
  <si>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</si>
  <si>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</si>
  <si>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</si>
  <si>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</si>
  <si>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</si>
  <si>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</si>
  <si>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</si>
  <si>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</si>
  <si>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</si>
  <si>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</si>
  <si>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</si>
  <si>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</si>
  <si>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</si>
  <si>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</si>
  <si>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</si>
  <si>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</si>
  <si>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</si>
  <si>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</si>
  <si>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</si>
  <si>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</si>
  <si>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</si>
  <si>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</si>
  <si>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</si>
  <si>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</si>
  <si>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</si>
  <si>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</si>
  <si>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</si>
  <si>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</si>
  <si>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</si>
  <si>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</si>
  <si>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</si>
  <si>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</si>
  <si>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</si>
  <si>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</si>
  <si>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</si>
  <si>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</si>
  <si>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</si>
  <si>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</si>
  <si>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</si>
  <si>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</si>
  <si>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</si>
  <si>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</si>
  <si>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</si>
  <si>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</si>
  <si>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</si>
  <si>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</si>
  <si>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</si>
  <si>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</si>
  <si>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</si>
  <si>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</si>
  <si>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</si>
  <si>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</si>
  <si>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</si>
  <si>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</si>
  <si>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</si>
  <si>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</si>
  <si>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</si>
  <si>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</si>
  <si>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</si>
  <si>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</si>
  <si>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</si>
  <si>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</si>
  <si>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</si>
  <si>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</si>
  <si>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</si>
  <si>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</si>
  <si>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</si>
  <si>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</si>
  <si>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</si>
  <si>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</si>
  <si>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</si>
  <si>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</si>
  <si>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</si>
  <si>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</si>
  <si>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</si>
  <si>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</si>
  <si>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</si>
  <si>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</si>
  <si>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</si>
  <si>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</si>
  <si>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</si>
  <si>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</si>
  <si>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</si>
  <si>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</si>
  <si>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</si>
  <si>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</si>
  <si>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</si>
  <si>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</si>
  <si>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</si>
  <si>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</si>
  <si>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</si>
  <si>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</si>
  <si>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</si>
  <si>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</si>
  <si>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</si>
  <si>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</si>
  <si>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</si>
  <si>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</si>
  <si>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</si>
  <si>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</si>
  <si>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</si>
  <si>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</si>
  <si>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</si>
  <si>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</si>
  <si>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</si>
  <si>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</si>
  <si>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</si>
  <si>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</si>
  <si>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</si>
  <si>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</si>
  <si>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</si>
  <si>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</si>
  <si>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</si>
  <si>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</si>
  <si>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</si>
  <si>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</si>
  <si>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</si>
  <si>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</si>
  <si>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</si>
  <si>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</si>
  <si>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</si>
  <si>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</si>
  <si>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</si>
  <si>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</si>
  <si>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</si>
  <si>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</si>
  <si>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</si>
  <si>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</si>
  <si>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</si>
  <si>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</si>
  <si>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</si>
  <si>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</si>
  <si>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</si>
  <si>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</si>
  <si>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</si>
  <si>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</si>
  <si>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</si>
  <si>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</si>
  <si>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</si>
  <si>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</si>
  <si>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</si>
  <si>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</si>
  <si>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</si>
  <si>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</si>
  <si>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</si>
  <si>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</si>
  <si>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</si>
  <si>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</si>
  <si>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</si>
  <si>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</si>
  <si>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</si>
  <si>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</si>
  <si>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</si>
  <si>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</si>
  <si>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</si>
  <si>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</si>
  <si>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</si>
  <si>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</si>
  <si>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</si>
  <si>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</si>
  <si>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</si>
  <si>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</si>
  <si>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</si>
  <si>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</si>
  <si>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</si>
  <si>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</si>
  <si>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</si>
  <si>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</si>
  <si>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</si>
  <si>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</si>
  <si>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</si>
  <si>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</si>
  <si>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</si>
  <si>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</si>
  <si>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</si>
  <si>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</si>
  <si>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</si>
  <si>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</si>
  <si>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</si>
  <si>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</si>
  <si>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</si>
  <si>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</si>
  <si>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</si>
  <si>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</si>
  <si>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</si>
  <si>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</si>
  <si>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</si>
  <si>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</si>
  <si>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</si>
  <si>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</si>
  <si>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</si>
  <si>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</si>
  <si>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</si>
  <si>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</si>
  <si>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</si>
  <si>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</si>
  <si>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</si>
  <si>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</si>
  <si>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</si>
  <si>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</si>
  <si>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</si>
  <si>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</si>
  <si>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</si>
  <si>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</si>
  <si>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</si>
  <si>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</si>
  <si>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</si>
  <si>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</si>
  <si>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</si>
  <si>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</si>
  <si>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</si>
  <si>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</si>
  <si>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</si>
  <si>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</si>
  <si>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</si>
  <si>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</si>
  <si>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</si>
  <si>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</si>
  <si>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</si>
  <si>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</si>
  <si>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</si>
  <si>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</si>
  <si>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</si>
  <si>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</si>
  <si>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</si>
  <si>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</si>
  <si>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</si>
  <si>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</si>
  <si>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</si>
  <si>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</si>
  <si>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</si>
  <si>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</si>
  <si>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</si>
  <si>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</si>
  <si>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</si>
  <si>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</si>
  <si>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</si>
  <si>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</si>
  <si>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</si>
  <si>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</si>
  <si>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</si>
  <si>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</si>
  <si>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</si>
  <si>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</si>
  <si>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</si>
  <si>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</si>
  <si>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</si>
  <si>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</si>
  <si>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</si>
  <si>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</si>
  <si>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</si>
  <si>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</si>
  <si>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</si>
  <si>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</si>
  <si>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</si>
  <si>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</si>
  <si>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</si>
  <si>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</si>
  <si>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</si>
  <si>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</si>
  <si>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</si>
  <si>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</si>
  <si>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</si>
  <si>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</si>
  <si>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</si>
  <si>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</si>
  <si>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</si>
  <si>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</si>
  <si>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</si>
  <si>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</si>
  <si>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</si>
  <si>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</si>
  <si>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</si>
  <si>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</si>
  <si>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</si>
  <si>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</si>
  <si>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</si>
  <si>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</si>
  <si>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</si>
  <si>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</si>
  <si>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</si>
  <si>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</si>
  <si>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</si>
  <si>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</si>
  <si>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</si>
  <si>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</si>
  <si>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</si>
  <si>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</si>
  <si>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</si>
  <si>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</si>
  <si>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</si>
  <si>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</si>
  <si>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</si>
  <si>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</si>
  <si>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</si>
  <si>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</si>
  <si>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</si>
  <si>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</si>
  <si>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</si>
  <si>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</si>
  <si>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</si>
  <si>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</si>
  <si>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</si>
  <si>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</si>
  <si>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</si>
  <si>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</si>
  <si>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</si>
  <si>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</si>
  <si>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</si>
  <si>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</si>
  <si>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</si>
  <si>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</si>
  <si>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</si>
  <si>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</si>
  <si>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</si>
  <si>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</si>
  <si>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</si>
  <si>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</si>
  <si>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</si>
  <si>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</si>
  <si>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</si>
  <si>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</si>
  <si>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</si>
  <si>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</si>
  <si>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</si>
  <si>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</si>
  <si>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</si>
  <si>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</si>
  <si>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</si>
  <si>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</si>
  <si>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</si>
  <si>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</si>
  <si>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</si>
  <si>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</si>
  <si>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</si>
  <si>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</si>
  <si>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</si>
  <si>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</si>
  <si>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</si>
  <si>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</si>
  <si>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</si>
  <si>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</si>
  <si>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</si>
  <si>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</si>
  <si>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</si>
  <si>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</si>
  <si>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</si>
  <si>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</si>
  <si>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</si>
  <si>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</si>
  <si>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</si>
  <si>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</si>
  <si>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</si>
  <si>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</si>
  <si>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</si>
  <si>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</si>
  <si>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</si>
  <si>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</si>
  <si>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</si>
  <si>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</si>
  <si>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</si>
  <si>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</si>
  <si>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</si>
  <si>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</si>
  <si>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</si>
  <si>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</si>
  <si>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</si>
  <si>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</si>
  <si>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</si>
  <si>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</si>
  <si>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</si>
  <si>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</si>
  <si>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</si>
  <si>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</si>
  <si>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</si>
  <si>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</si>
  <si>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</si>
  <si>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</si>
  <si>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</si>
  <si>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</si>
  <si>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</si>
  <si>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</si>
  <si>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</si>
  <si>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</si>
  <si>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</si>
  <si>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</si>
  <si>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</si>
  <si>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</si>
  <si>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</si>
  <si>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</si>
  <si>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</si>
  <si>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</si>
  <si>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</si>
  <si>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</si>
  <si>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</si>
  <si>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</si>
  <si>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</si>
  <si>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</si>
  <si>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</si>
  <si>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</si>
  <si>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</si>
  <si>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</si>
  <si>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</si>
  <si>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</si>
  <si>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</si>
  <si>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</si>
  <si>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</si>
  <si>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</si>
  <si>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</si>
  <si>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</si>
  <si>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</si>
  <si>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</si>
  <si>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</si>
  <si>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</si>
  <si>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</si>
  <si>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</si>
  <si>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</si>
  <si>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</si>
  <si>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</si>
  <si>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</si>
  <si>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</si>
  <si>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</si>
  <si>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</si>
  <si>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</si>
  <si>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</si>
  <si>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</si>
  <si>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</si>
  <si>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</si>
  <si>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</si>
  <si>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</si>
  <si>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</si>
  <si>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</si>
  <si>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</si>
  <si>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</si>
  <si>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</si>
  <si>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</si>
  <si>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</si>
  <si>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</si>
  <si>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</si>
  <si>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</si>
  <si>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</si>
  <si>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</si>
  <si>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</si>
  <si>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</si>
  <si>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</si>
  <si>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</si>
  <si>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</si>
  <si>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</si>
  <si>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</si>
  <si>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</si>
  <si>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</si>
  <si>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</si>
  <si>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</si>
  <si>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</si>
  <si>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</si>
  <si>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</si>
  <si>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</si>
  <si>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</si>
  <si>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</si>
  <si>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</si>
  <si>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</si>
  <si>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</si>
  <si>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</si>
  <si>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</si>
  <si>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</si>
  <si>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</si>
  <si>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</si>
  <si>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</si>
  <si>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</si>
  <si>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</si>
  <si>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</si>
  <si>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</si>
  <si>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</si>
  <si>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</si>
  <si>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</si>
  <si>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</si>
  <si>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</si>
  <si>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</si>
  <si>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</si>
  <si>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</si>
  <si>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</si>
  <si>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</si>
  <si>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</si>
  <si>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</si>
  <si>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</si>
  <si>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</si>
  <si>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</si>
  <si>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</si>
  <si>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</si>
  <si>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</si>
  <si>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</si>
  <si>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</si>
  <si>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</si>
  <si>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</si>
  <si>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</si>
  <si>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</si>
  <si>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</si>
  <si>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</si>
  <si>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</si>
  <si>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</si>
  <si>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</si>
  <si>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</si>
  <si>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</si>
  <si>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</si>
  <si>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</si>
  <si>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</si>
  <si>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</si>
  <si>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</si>
  <si>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</si>
  <si>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</si>
  <si>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</si>
  <si>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</si>
  <si>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</si>
  <si>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</si>
  <si>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</si>
  <si>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</si>
  <si>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</si>
  <si>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</si>
  <si>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</si>
  <si>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</si>
  <si>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</si>
  <si>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</si>
  <si>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</si>
  <si>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</si>
  <si>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</si>
  <si>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</si>
  <si>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</si>
  <si>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</si>
  <si>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</si>
  <si>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</si>
  <si>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</si>
  <si>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</si>
  <si>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</si>
  <si>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</si>
  <si>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</si>
  <si>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</si>
  <si>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</si>
  <si>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</si>
  <si>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</si>
  <si>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</si>
  <si>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</si>
  <si>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</si>
  <si>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</si>
  <si>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</si>
  <si>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</si>
  <si>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</si>
  <si>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</si>
  <si>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</si>
  <si>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</si>
  <si>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</si>
  <si>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</si>
  <si>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</si>
  <si>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</si>
  <si>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</si>
  <si>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</si>
  <si>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</si>
  <si>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</si>
  <si>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</si>
  <si>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</si>
  <si>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</si>
  <si>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</si>
  <si>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</si>
  <si>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</si>
  <si>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</si>
  <si>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</si>
  <si>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</si>
  <si>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</si>
  <si>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</si>
  <si>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</si>
  <si>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</si>
  <si>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</si>
  <si>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</si>
  <si>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</si>
  <si>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</si>
  <si>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</si>
  <si>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</si>
  <si>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</si>
  <si>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</si>
  <si>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</si>
  <si>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</si>
  <si>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</si>
  <si>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</si>
  <si>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</si>
  <si>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</si>
  <si>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</si>
  <si>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</si>
  <si>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</si>
  <si>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</si>
  <si>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</si>
  <si>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</si>
  <si>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</si>
  <si>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</si>
  <si>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</si>
  <si>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</si>
  <si>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</si>
  <si>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</si>
  <si>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</si>
  <si>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</si>
  <si>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</si>
  <si>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</si>
  <si>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</si>
  <si>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</si>
  <si>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</si>
  <si>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</si>
  <si>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</si>
  <si>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</si>
  <si>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</si>
  <si>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</si>
  <si>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</si>
  <si>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</si>
  <si>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</si>
  <si>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</si>
  <si>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</si>
  <si>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</si>
  <si>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</si>
  <si>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</si>
  <si>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</si>
  <si>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</si>
  <si>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</si>
  <si>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</si>
  <si>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</si>
  <si>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</si>
  <si>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</si>
  <si>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</si>
  <si>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</si>
  <si>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</si>
  <si>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</si>
  <si>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</si>
  <si>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</si>
  <si>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</si>
  <si>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</si>
  <si>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</si>
  <si>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</si>
  <si>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</si>
  <si>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</si>
  <si>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</si>
  <si>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</si>
  <si>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</si>
  <si>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</si>
  <si>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</si>
  <si>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</si>
  <si>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</si>
  <si>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</si>
  <si>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</si>
  <si>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</si>
  <si>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</si>
  <si>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</si>
  <si>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</si>
  <si>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</si>
  <si>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</si>
  <si>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</si>
  <si>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</si>
  <si>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</si>
  <si>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</si>
  <si>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</si>
  <si>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</si>
  <si>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</si>
  <si>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</si>
  <si>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</si>
  <si>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</si>
  <si>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</si>
  <si>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</si>
  <si>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</si>
  <si>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</si>
  <si>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</si>
  <si>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</si>
  <si>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</si>
  <si>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</si>
  <si>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</si>
  <si>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</si>
  <si>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</si>
  <si>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</si>
  <si>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</si>
  <si>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</si>
  <si>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</si>
  <si>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</si>
  <si>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</si>
  <si>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</si>
  <si>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</si>
  <si>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</si>
  <si>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</si>
  <si>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</si>
  <si>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</si>
  <si>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</si>
  <si>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</si>
  <si>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</si>
  <si>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</si>
  <si>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</si>
  <si>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</si>
  <si>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</si>
  <si>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</si>
  <si>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</si>
  <si>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</si>
  <si>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</si>
  <si>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</si>
  <si>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</si>
  <si>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</si>
  <si>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</si>
  <si>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</si>
  <si>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</si>
  <si>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</si>
  <si>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</si>
  <si>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</si>
  <si>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</si>
  <si>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</si>
  <si>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</si>
  <si>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</si>
  <si>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</si>
  <si>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</si>
  <si>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</si>
  <si>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</si>
  <si>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</si>
  <si>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</si>
  <si>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</si>
  <si>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</si>
  <si>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</si>
  <si>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</si>
  <si>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</si>
  <si>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</si>
  <si>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</si>
  <si>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</si>
  <si>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</si>
  <si>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</si>
  <si>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</si>
  <si>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</si>
  <si>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</si>
  <si>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</si>
  <si>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</si>
  <si>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</si>
  <si>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</si>
  <si>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</si>
  <si>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</si>
  <si>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</si>
  <si>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</si>
  <si>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</si>
  <si>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</si>
  <si>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</si>
  <si>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</si>
  <si>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</si>
  <si>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</si>
  <si>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</si>
  <si>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</si>
  <si>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</si>
  <si>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</si>
  <si>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</si>
  <si>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</si>
  <si>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</si>
  <si>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</si>
  <si>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</si>
  <si>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</si>
  <si>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</si>
  <si>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</si>
  <si>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</si>
  <si>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</si>
  <si>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</si>
  <si>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</si>
  <si>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</si>
  <si>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</si>
  <si>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</si>
  <si>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</si>
  <si>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</si>
  <si>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</si>
  <si>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</si>
  <si>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</si>
  <si>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</si>
  <si>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</si>
  <si>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</si>
  <si>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</si>
  <si>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</si>
  <si>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</si>
  <si>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</si>
  <si>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</si>
  <si>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</si>
  <si>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</si>
  <si>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</si>
  <si>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</si>
  <si>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</si>
  <si>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</si>
  <si>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</si>
  <si>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</si>
  <si>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</si>
  <si>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</si>
  <si>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</si>
  <si>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</si>
  <si>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</si>
  <si>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</si>
  <si>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</si>
  <si>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</si>
  <si>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</si>
  <si>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</si>
  <si>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</si>
  <si>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</si>
  <si>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</si>
  <si>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</si>
  <si>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</si>
  <si>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</si>
  <si>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</si>
  <si>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</si>
  <si>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</si>
  <si>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</si>
  <si>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</si>
  <si>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</si>
  <si>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</si>
  <si>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</si>
  <si>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</si>
  <si>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</si>
  <si>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</si>
  <si>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</si>
  <si>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</si>
  <si>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</si>
  <si>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</si>
  <si>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</si>
  <si>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</si>
  <si>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</si>
  <si>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</si>
  <si>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</si>
  <si>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</si>
  <si>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</si>
  <si>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</si>
  <si>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</si>
  <si>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</si>
  <si>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</si>
  <si>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</si>
  <si>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</si>
  <si>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</si>
  <si>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</si>
  <si>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</si>
  <si>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</si>
  <si>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</si>
  <si>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</si>
  <si>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</si>
  <si>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</si>
  <si>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</si>
  <si>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</si>
  <si>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</si>
  <si>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</si>
  <si>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</si>
  <si>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</si>
  <si>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</si>
  <si>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</si>
  <si>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</si>
  <si>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</si>
  <si>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</si>
  <si>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</si>
  <si>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</si>
  <si>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</si>
  <si>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</si>
  <si>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</si>
  <si>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</si>
  <si>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</si>
  <si>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</si>
  <si>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</si>
  <si>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</si>
  <si>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</si>
  <si>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</si>
  <si>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</si>
  <si>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</si>
  <si>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</si>
  <si>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</si>
  <si>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</si>
  <si>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</si>
  <si>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</si>
  <si>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</si>
  <si>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</si>
  <si>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</si>
  <si>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</si>
  <si>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</si>
  <si>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</si>
  <si>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</si>
  <si>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</si>
  <si>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</si>
  <si>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</si>
  <si>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</si>
  <si>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</si>
  <si>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</si>
  <si>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</si>
  <si>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</si>
  <si>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</si>
  <si>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</si>
  <si>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</si>
  <si>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</si>
  <si>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</si>
  <si>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</si>
  <si>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</si>
  <si>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</si>
  <si>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</si>
  <si>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</si>
  <si>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</si>
  <si>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</si>
  <si>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</si>
  <si>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</si>
  <si>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</si>
  <si>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</si>
  <si>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</si>
  <si>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</si>
  <si>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</si>
  <si>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</si>
  <si>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</si>
  <si>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</si>
  <si>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</si>
  <si>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</si>
  <si>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</si>
  <si>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</si>
  <si>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</si>
  <si>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</si>
  <si>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</si>
  <si>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</si>
  <si>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</si>
  <si>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</si>
  <si>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</si>
  <si>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</si>
  <si>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</si>
  <si>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</si>
  <si>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</si>
  <si>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</si>
  <si>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</si>
  <si>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</si>
  <si>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</si>
  <si>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</si>
  <si>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</si>
  <si>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</si>
  <si>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</si>
  <si>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</si>
  <si>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</si>
  <si>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</si>
  <si>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</si>
  <si>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</si>
  <si>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</si>
  <si>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</si>
  <si>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</si>
  <si>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</si>
  <si>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</si>
  <si>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</si>
  <si>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</si>
  <si>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</si>
  <si>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</si>
  <si>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</si>
  <si>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</si>
  <si>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</si>
  <si>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</si>
  <si>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</si>
  <si>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</si>
  <si>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</si>
  <si>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</si>
  <si>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</si>
  <si>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</si>
  <si>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</si>
  <si>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</si>
  <si>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</si>
  <si>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</si>
  <si>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</si>
  <si>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</si>
  <si>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</si>
  <si>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</si>
  <si>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</si>
  <si>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</si>
  <si>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</si>
  <si>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</si>
  <si>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</si>
  <si>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</si>
  <si>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</si>
  <si>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</si>
  <si>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</si>
  <si>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</si>
  <si>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</si>
  <si>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</si>
  <si>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</si>
  <si>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</si>
  <si>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</si>
  <si>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</si>
  <si>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</si>
  <si>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</si>
  <si>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</si>
  <si>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</si>
  <si>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</si>
  <si>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</si>
  <si>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</si>
  <si>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</si>
  <si>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</si>
  <si>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</si>
  <si>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</si>
  <si>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</si>
  <si>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</si>
  <si>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</si>
  <si>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</si>
  <si>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</si>
  <si>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</si>
  <si>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</si>
  <si>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</si>
  <si>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</si>
  <si>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</si>
  <si>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</si>
  <si>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</si>
  <si>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</si>
  <si>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</si>
  <si>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</si>
  <si>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</si>
  <si>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</si>
  <si>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</si>
  <si>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</si>
  <si>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</si>
  <si>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</si>
  <si>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</si>
  <si>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</si>
  <si>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</si>
  <si>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</si>
  <si>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</si>
  <si>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</si>
  <si>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</si>
  <si>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</si>
  <si>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</si>
  <si>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</si>
  <si>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</si>
  <si>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</si>
  <si>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</si>
  <si>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</si>
  <si>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</si>
  <si>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</si>
  <si>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</si>
  <si>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</si>
  <si>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</si>
  <si>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</si>
  <si>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</si>
  <si>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</si>
  <si>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</si>
  <si>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</si>
  <si>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</si>
  <si>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</si>
  <si>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</si>
  <si>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</si>
  <si>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</si>
  <si>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</si>
  <si>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</si>
  <si>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</si>
  <si>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</si>
  <si>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</si>
  <si>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</si>
  <si>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</si>
  <si>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</si>
  <si>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</si>
  <si>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</si>
  <si>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</si>
  <si>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</si>
  <si>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</si>
  <si>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</si>
  <si>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</si>
  <si>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</si>
  <si>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</si>
  <si>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</si>
  <si>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</si>
  <si>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</si>
  <si>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</si>
  <si>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</si>
  <si>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</si>
  <si>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</si>
  <si>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</si>
  <si>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</si>
  <si>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</si>
  <si>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</si>
  <si>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</si>
  <si>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</si>
  <si>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</si>
  <si>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</si>
  <si>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</si>
  <si>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</si>
  <si>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</si>
  <si>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</si>
  <si>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</si>
  <si>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</si>
  <si>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</si>
  <si>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</si>
  <si>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</si>
  <si>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</si>
  <si>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</si>
  <si>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</si>
  <si>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</si>
  <si>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</si>
  <si>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</si>
  <si>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</si>
  <si>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</si>
  <si>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</si>
  <si>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</si>
  <si>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</si>
  <si>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</si>
  <si>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</si>
  <si>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</si>
  <si>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</si>
  <si>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</si>
  <si>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</si>
  <si>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</si>
  <si>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</si>
  <si>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</si>
  <si>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</si>
  <si>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</si>
  <si>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</si>
  <si>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</si>
  <si>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</si>
  <si>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</si>
  <si>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</si>
  <si>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</si>
  <si>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</si>
  <si>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</si>
  <si>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</si>
  <si>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</si>
  <si>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</si>
  <si>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</si>
  <si>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</si>
  <si>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</si>
  <si>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</si>
  <si>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</si>
  <si>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</si>
  <si>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</si>
  <si>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</si>
  <si>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</si>
  <si>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</si>
  <si>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</si>
  <si>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</si>
  <si>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</si>
  <si>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</si>
  <si>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</si>
  <si>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</si>
  <si>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</si>
  <si>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</si>
  <si>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</si>
  <si>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</si>
  <si>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</si>
  <si>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</si>
  <si>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</si>
  <si>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</si>
  <si>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</si>
  <si>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</si>
  <si>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</si>
  <si>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</si>
  <si>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</si>
  <si>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</si>
  <si>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</si>
  <si>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</si>
  <si>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</si>
  <si>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</si>
  <si>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</si>
  <si>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</si>
  <si>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</si>
  <si>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</si>
  <si>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</si>
  <si>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</si>
  <si>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</si>
  <si>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</si>
  <si>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</si>
  <si>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</si>
  <si>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</si>
  <si>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</si>
  <si>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</si>
  <si>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</si>
  <si>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</si>
  <si>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</si>
  <si>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</si>
  <si>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</si>
  <si>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</si>
  <si>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</si>
  <si>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</si>
  <si>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</si>
  <si>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</si>
  <si>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</si>
  <si>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</si>
  <si>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</si>
  <si>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</si>
  <si>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</si>
  <si>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</si>
  <si>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</si>
  <si>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</si>
  <si>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</si>
  <si>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</si>
  <si>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</si>
  <si>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</si>
  <si>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</si>
  <si>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</si>
  <si>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</si>
  <si>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</si>
  <si>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</si>
  <si>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</si>
  <si>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</si>
  <si>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</si>
  <si>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</si>
  <si>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</si>
  <si>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</si>
  <si>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</si>
  <si>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</si>
  <si>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</si>
  <si>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</si>
  <si>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</si>
  <si>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</si>
  <si>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</si>
  <si>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</si>
  <si>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</si>
  <si>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</si>
  <si>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</si>
  <si>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</si>
  <si>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</si>
  <si>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</si>
  <si>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</si>
  <si>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</si>
  <si>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</si>
  <si>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</si>
  <si>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</si>
  <si>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</si>
  <si>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</si>
  <si>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</si>
  <si>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</si>
  <si>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</si>
  <si>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</si>
  <si>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</si>
  <si>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</si>
  <si>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</si>
  <si>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</si>
  <si>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</si>
  <si>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</si>
  <si>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</si>
  <si>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</si>
  <si>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</si>
  <si>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</si>
  <si>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</si>
  <si>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</si>
  <si>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</si>
  <si>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</si>
  <si>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</si>
  <si>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</si>
  <si>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</si>
  <si>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</si>
  <si>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</si>
  <si>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</si>
  <si>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</si>
  <si>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</si>
  <si>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</si>
  <si>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</si>
  <si>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</si>
  <si>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</si>
  <si>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</si>
  <si>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</si>
  <si>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</si>
  <si>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</si>
  <si>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</si>
  <si>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</si>
  <si>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</si>
  <si>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</si>
  <si>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</si>
  <si>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</si>
  <si>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</si>
  <si>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</si>
  <si>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</si>
  <si>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</si>
  <si>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</si>
  <si>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</si>
  <si>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</si>
  <si>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</si>
  <si>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</si>
  <si>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</si>
  <si>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</si>
  <si>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</si>
  <si>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</si>
  <si>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</si>
  <si>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</si>
  <si>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</si>
  <si>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</si>
  <si>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</si>
  <si>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</si>
  <si>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</si>
  <si>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</si>
  <si>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</si>
  <si>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</si>
  <si>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</si>
  <si>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</si>
  <si>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</si>
  <si>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</si>
  <si>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</si>
  <si>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</si>
  <si>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</si>
  <si>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</si>
  <si>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</si>
  <si>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</si>
  <si>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</si>
  <si>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</si>
  <si>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</si>
  <si>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</si>
  <si>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</si>
  <si>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</si>
  <si>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</si>
  <si>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</si>
  <si>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</si>
  <si>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</si>
  <si>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</si>
  <si>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</si>
  <si>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</si>
  <si>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</si>
  <si>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</si>
  <si>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</si>
  <si>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</si>
  <si>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</si>
  <si>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</si>
  <si>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</si>
  <si>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</si>
  <si>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</si>
  <si>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</si>
  <si>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</si>
  <si>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</si>
  <si>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</si>
  <si>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</si>
  <si>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</si>
  <si>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</si>
  <si>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</si>
  <si>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</si>
  <si>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</si>
  <si>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</si>
  <si>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</si>
  <si>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</si>
  <si>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</si>
  <si>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</si>
  <si>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</si>
  <si>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</si>
  <si>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</si>
  <si>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</si>
  <si>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</si>
  <si>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</si>
  <si>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</si>
  <si>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</si>
  <si>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</si>
  <si>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</si>
  <si>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</si>
  <si>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</si>
  <si>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</si>
  <si>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</si>
  <si>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</si>
  <si>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</si>
  <si>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</si>
  <si>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</si>
  <si>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</si>
  <si>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</si>
  <si>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</si>
  <si>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</si>
  <si>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</si>
  <si>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</si>
  <si>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</si>
  <si>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</si>
  <si>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</si>
  <si>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</si>
  <si>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</si>
  <si>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</si>
  <si>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</si>
  <si>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</si>
  <si>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</si>
  <si>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</si>
  <si>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</si>
  <si>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</si>
  <si>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</si>
  <si>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</si>
  <si>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</si>
  <si>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</si>
  <si>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</si>
  <si>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</si>
  <si>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</si>
  <si>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</si>
  <si>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</si>
  <si>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</si>
  <si>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</si>
  <si>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</si>
  <si>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</si>
  <si>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</si>
  <si>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</si>
  <si>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</si>
  <si>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</si>
  <si>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</si>
  <si>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</si>
  <si>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</si>
  <si>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</si>
  <si>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</si>
  <si>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</si>
  <si>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</si>
  <si>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</si>
  <si>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</si>
  <si>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</si>
  <si>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</si>
  <si>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</si>
  <si>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</si>
  <si>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</si>
  <si>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</si>
  <si>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</si>
  <si>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</si>
  <si>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</si>
  <si>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</si>
  <si>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</si>
  <si>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</si>
  <si>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</si>
  <si>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</si>
  <si>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</si>
  <si>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</si>
  <si>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</si>
  <si>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</si>
  <si>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</si>
  <si>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</si>
  <si>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</si>
  <si>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</si>
  <si>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</si>
  <si>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</si>
  <si>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</si>
  <si>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</si>
  <si>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</si>
  <si>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</si>
  <si>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</si>
  <si>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</si>
  <si>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</si>
  <si>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</si>
  <si>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</si>
  <si>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</si>
  <si>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</si>
  <si>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</si>
  <si>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</si>
  <si>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</si>
  <si>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</si>
  <si>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</si>
  <si>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</si>
  <si>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</si>
  <si>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</si>
  <si>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</si>
  <si>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</si>
  <si>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</si>
  <si>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</si>
  <si>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</si>
  <si>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</si>
  <si>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</si>
  <si>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</si>
  <si>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</si>
  <si>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</si>
  <si>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</si>
  <si>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</si>
  <si>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</si>
  <si>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</si>
  <si>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</si>
  <si>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</si>
  <si>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</si>
  <si>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</si>
  <si>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</si>
  <si>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</si>
  <si>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</si>
  <si>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</si>
  <si>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</si>
  <si>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</si>
  <si>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</si>
  <si>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</si>
  <si>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</si>
  <si>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</si>
  <si>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</si>
  <si>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</si>
  <si>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</si>
  <si>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</si>
  <si>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</si>
  <si>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</si>
  <si>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</si>
  <si>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</si>
  <si>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</si>
  <si>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</si>
  <si>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</si>
  <si>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</si>
  <si>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</si>
  <si>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</si>
  <si>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</si>
  <si>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</si>
  <si>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</si>
  <si>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</si>
  <si>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</si>
  <si>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</si>
  <si>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</si>
  <si>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</si>
  <si>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</si>
  <si>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</si>
  <si>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</si>
  <si>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</si>
  <si>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</si>
  <si>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</si>
  <si>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</si>
  <si>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</si>
  <si>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</si>
  <si>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</si>
  <si>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</si>
  <si>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</si>
  <si>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</si>
  <si>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</si>
  <si>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</si>
  <si>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</si>
  <si>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</si>
  <si>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</si>
  <si>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</si>
  <si>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</si>
  <si>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</si>
  <si>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</si>
  <si>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</si>
  <si>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</si>
  <si>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</si>
  <si>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</si>
  <si>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</si>
  <si>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</si>
  <si>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</si>
  <si>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</si>
  <si>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</si>
  <si>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</si>
  <si>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</si>
  <si>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</si>
  <si>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</si>
  <si>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</si>
  <si>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</si>
  <si>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</si>
  <si>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</si>
  <si>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</si>
  <si>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</si>
  <si>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</si>
  <si>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</si>
  <si>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</si>
  <si>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</si>
  <si>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</si>
  <si>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</si>
  <si>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</si>
  <si>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</si>
  <si>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</si>
  <si>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</si>
  <si>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</si>
  <si>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</si>
  <si>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</si>
  <si>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</si>
  <si>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</si>
  <si>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</si>
  <si>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</si>
  <si>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</si>
  <si>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</si>
  <si>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</si>
  <si>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</si>
  <si>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</si>
  <si>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</si>
  <si>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</si>
  <si>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</si>
  <si>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</si>
  <si>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</si>
  <si>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</si>
  <si>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</si>
  <si>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</si>
  <si>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</si>
  <si>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</si>
  <si>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</si>
  <si>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</si>
  <si>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</si>
  <si>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</si>
  <si>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</si>
  <si>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</si>
  <si>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</si>
  <si>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</si>
  <si>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</si>
  <si>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</si>
  <si>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</si>
  <si>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</si>
  <si>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</si>
  <si>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</si>
  <si>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</si>
  <si>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</si>
  <si>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</si>
  <si>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</si>
  <si>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</si>
  <si>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</si>
  <si>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</si>
  <si>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</si>
  <si>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</si>
  <si>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</si>
  <si>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</si>
  <si>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</si>
  <si>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</si>
  <si>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</si>
  <si>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</si>
  <si>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</si>
  <si>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</si>
  <si>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</si>
  <si>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</si>
  <si>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</si>
  <si>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</si>
  <si>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</si>
  <si>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</si>
  <si>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</si>
  <si>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</si>
  <si>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</si>
  <si>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</si>
  <si>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</si>
  <si>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</si>
  <si>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</si>
  <si>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</si>
  <si>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</si>
  <si>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</si>
  <si>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</si>
  <si>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</si>
  <si>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</si>
  <si>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</si>
  <si>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</si>
  <si>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</si>
  <si>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</si>
  <si>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</si>
  <si>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</si>
  <si>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</si>
  <si>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</si>
  <si>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</si>
  <si>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</si>
  <si>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</si>
  <si>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</si>
  <si>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</si>
  <si>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</si>
  <si>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</si>
  <si>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</si>
  <si>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</si>
  <si>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</si>
  <si>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</si>
  <si>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</si>
  <si>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</si>
  <si>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</si>
  <si>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</si>
  <si>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</si>
  <si>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</si>
  <si>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</si>
  <si>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</si>
  <si>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</si>
  <si>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</si>
  <si>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</si>
  <si>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</si>
  <si>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</si>
  <si>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</si>
  <si>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</si>
  <si>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</si>
  <si>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</si>
  <si>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</si>
  <si>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</si>
  <si>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</si>
  <si>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</si>
  <si>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</si>
  <si>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</si>
  <si>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</si>
  <si>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</si>
  <si>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</si>
  <si>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</si>
  <si>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</si>
  <si>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</si>
  <si>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</si>
  <si>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</si>
  <si>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</si>
  <si>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</si>
  <si>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</si>
  <si>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</si>
  <si>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</si>
  <si>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</si>
  <si>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</si>
  <si>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</si>
  <si>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</si>
  <si>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</si>
  <si>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</si>
  <si>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</si>
  <si>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</si>
  <si>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</si>
  <si>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</si>
  <si>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</si>
  <si>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</si>
  <si>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</si>
  <si>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</si>
  <si>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</si>
  <si>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</si>
  <si>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</si>
  <si>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</si>
  <si>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</si>
  <si>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</si>
  <si>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</si>
  <si>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</si>
  <si>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</si>
  <si>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</si>
  <si>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</si>
  <si>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</si>
  <si>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</si>
  <si>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</si>
  <si>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</si>
  <si>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</si>
  <si>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</si>
  <si>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</si>
  <si>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</si>
  <si>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</si>
  <si>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</si>
  <si>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</si>
  <si>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</si>
  <si>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</si>
  <si>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</si>
  <si>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</si>
  <si>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</si>
  <si>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</si>
  <si>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</si>
  <si>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</si>
  <si>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</si>
  <si>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</si>
  <si>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</si>
  <si>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</si>
  <si>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</si>
  <si>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</si>
  <si>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</si>
  <si>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</si>
  <si>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</si>
  <si>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</si>
  <si>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</si>
  <si>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</si>
  <si>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</si>
  <si>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</si>
  <si>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</si>
  <si>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</si>
  <si>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</si>
  <si>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</si>
  <si>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</si>
  <si>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</si>
  <si>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</si>
  <si>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</si>
  <si>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</si>
  <si>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</si>
  <si>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</si>
  <si>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</si>
  <si>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</si>
  <si>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</si>
  <si>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</si>
  <si>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</si>
  <si>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</si>
  <si>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</si>
  <si>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</si>
  <si>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</si>
  <si>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</si>
  <si>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</si>
  <si>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</si>
  <si>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</si>
  <si>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</si>
  <si>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</si>
  <si>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</si>
  <si>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</si>
  <si>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</si>
  <si>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</si>
  <si>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</si>
  <si>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</si>
  <si>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</si>
  <si>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</si>
  <si>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</si>
  <si>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</si>
  <si>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</si>
  <si>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</si>
  <si>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</si>
  <si>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</si>
  <si>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</si>
  <si>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</si>
  <si>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</si>
  <si>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</si>
  <si>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</si>
  <si>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</si>
  <si>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</si>
  <si>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</si>
  <si>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</si>
  <si>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</si>
  <si>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</si>
  <si>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</si>
  <si>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</si>
  <si>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</si>
  <si>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</si>
  <si>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</si>
  <si>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</si>
  <si>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</si>
  <si>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</si>
  <si>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</si>
  <si>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</si>
  <si>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</si>
  <si>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</si>
  <si>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</si>
  <si>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</si>
  <si>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</si>
  <si>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</si>
  <si>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</si>
  <si>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</si>
  <si>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</si>
  <si>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</si>
  <si>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</si>
  <si>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</si>
  <si>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</si>
  <si>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</si>
  <si>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</si>
  <si>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</si>
  <si>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</si>
  <si>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</si>
  <si>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</si>
  <si>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</si>
  <si>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</si>
  <si>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</si>
  <si>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</si>
  <si>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</si>
  <si>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</si>
  <si>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</si>
  <si>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</si>
  <si>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</si>
  <si>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</si>
  <si>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</si>
  <si>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</si>
  <si>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</si>
  <si>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</si>
  <si>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</si>
  <si>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</si>
  <si>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</si>
  <si>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</si>
  <si>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</si>
  <si>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</si>
  <si>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</si>
  <si>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</si>
  <si>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</si>
  <si>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</si>
  <si>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</si>
  <si>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</si>
  <si>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</si>
  <si>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</si>
  <si>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</si>
  <si>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</si>
  <si>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</si>
  <si>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</si>
  <si>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</si>
  <si>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</si>
  <si>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</si>
  <si>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</si>
  <si>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</si>
  <si>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</si>
  <si>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</si>
  <si>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</si>
  <si>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</si>
  <si>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</si>
  <si>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</si>
  <si>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</si>
  <si>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</si>
  <si>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</si>
  <si>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</si>
  <si>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</si>
  <si>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</si>
  <si>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</si>
  <si>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</si>
  <si>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</si>
  <si>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</si>
  <si>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</si>
  <si>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</si>
  <si>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</si>
  <si>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</si>
  <si>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</si>
  <si>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</si>
  <si>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</si>
  <si>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</si>
  <si>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</si>
  <si>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</si>
  <si>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</si>
  <si>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</si>
  <si>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</si>
  <si>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</si>
  <si>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</si>
  <si>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</si>
  <si>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</si>
  <si>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</si>
  <si>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</si>
  <si>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</si>
  <si>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</si>
  <si>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</si>
  <si>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</si>
  <si>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</si>
  <si>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</si>
  <si>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</si>
  <si>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</si>
  <si>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</si>
  <si>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</si>
  <si>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</si>
  <si>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</si>
  <si>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</si>
  <si>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</si>
  <si>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</si>
  <si>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</si>
  <si>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</si>
  <si>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</si>
  <si>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</si>
  <si>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</si>
  <si>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</si>
  <si>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</si>
  <si>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</si>
  <si>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</si>
  <si>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</si>
  <si>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</si>
  <si>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</si>
  <si>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</si>
  <si>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</si>
  <si>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</si>
  <si>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</si>
  <si>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</si>
  <si>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</si>
  <si>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</si>
  <si>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</si>
  <si>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</si>
  <si>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</si>
  <si>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</si>
  <si>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</si>
  <si>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</si>
  <si>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</si>
  <si>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</si>
  <si>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</si>
  <si>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</si>
  <si>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</si>
  <si>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</si>
  <si>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</si>
  <si>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</si>
  <si>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</si>
  <si>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</si>
  <si>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</si>
  <si>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</si>
  <si>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</si>
  <si>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</si>
  <si>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</si>
  <si>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</si>
  <si>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</si>
  <si>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</si>
  <si>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</si>
  <si>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</si>
  <si>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</si>
  <si>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</si>
  <si>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</si>
  <si>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</si>
  <si>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</si>
  <si>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</si>
  <si>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</si>
  <si>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</si>
  <si>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</si>
  <si>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</si>
  <si>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</si>
  <si>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</si>
  <si>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</si>
  <si>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</si>
  <si>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</si>
  <si>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</si>
  <si>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</si>
  <si>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</si>
  <si>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</si>
  <si>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</si>
  <si>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</si>
  <si>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</si>
  <si>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</si>
  <si>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</si>
  <si>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</si>
  <si>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</si>
  <si>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</si>
  <si>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</si>
  <si>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</si>
  <si>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</si>
  <si>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</si>
  <si>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</si>
  <si>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</si>
  <si>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</si>
  <si>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</si>
  <si>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</si>
  <si>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</si>
  <si>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</si>
  <si>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</si>
  <si>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</si>
  <si>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</si>
  <si>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</si>
  <si>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</si>
  <si>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</si>
  <si>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</si>
  <si>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</si>
  <si>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</si>
  <si>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</si>
  <si>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</si>
  <si>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</si>
  <si>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</si>
  <si>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</si>
  <si>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</si>
  <si>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</si>
  <si>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</si>
  <si>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</si>
  <si>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</si>
  <si>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</si>
  <si>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</si>
  <si>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</si>
  <si>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</si>
  <si>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</si>
  <si>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</si>
  <si>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</si>
  <si>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</si>
  <si>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</si>
  <si>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</si>
  <si>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</si>
  <si>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</si>
  <si>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</si>
  <si>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</si>
  <si>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</si>
  <si>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</si>
  <si>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</si>
  <si>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</si>
  <si>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</si>
  <si>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</si>
  <si>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</si>
  <si>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</si>
  <si>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</si>
  <si>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</si>
  <si>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</si>
  <si>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</si>
  <si>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</si>
  <si>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</si>
  <si>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</si>
  <si>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</si>
  <si>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</si>
  <si>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</si>
  <si>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</si>
  <si>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</si>
  <si>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</si>
  <si>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</si>
  <si>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</si>
  <si>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</si>
  <si>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</si>
  <si>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</si>
  <si>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</si>
  <si>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</si>
  <si>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</si>
  <si>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</si>
  <si>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</si>
  <si>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</si>
  <si>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</si>
  <si>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</si>
  <si>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</si>
  <si>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</si>
  <si>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</si>
  <si>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</si>
  <si>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</si>
  <si>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</si>
  <si>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</si>
  <si>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</si>
  <si>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</si>
  <si>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</si>
  <si>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</si>
  <si>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</si>
  <si>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</si>
  <si>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</si>
  <si>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</si>
  <si>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</si>
  <si>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</si>
  <si>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</si>
  <si>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</si>
  <si>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</si>
  <si>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</si>
  <si>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</si>
  <si>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</si>
  <si>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</si>
  <si>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</si>
  <si>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</si>
  <si>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</si>
  <si>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</si>
  <si>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</si>
  <si>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</si>
  <si>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</si>
  <si>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</si>
  <si>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</si>
  <si>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</si>
  <si>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</si>
  <si>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</si>
  <si>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</si>
  <si>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</si>
  <si>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</si>
  <si>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</si>
  <si>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</si>
  <si>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</si>
  <si>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</si>
  <si>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</si>
  <si>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</si>
  <si>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</si>
  <si>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</si>
  <si>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</si>
  <si>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</si>
  <si>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</si>
  <si>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</si>
  <si>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</si>
  <si>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</si>
  <si>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</si>
  <si>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</si>
  <si>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</si>
  <si>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</si>
  <si>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</si>
  <si>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</si>
  <si>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</si>
  <si>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</si>
  <si>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</si>
  <si>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</si>
  <si>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</si>
  <si>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</si>
  <si>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</si>
  <si>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</si>
  <si>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</si>
  <si>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</si>
  <si>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</si>
  <si>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</si>
  <si>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</si>
  <si>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</si>
  <si>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</si>
  <si>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</si>
  <si>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</si>
  <si>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</si>
  <si>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</si>
  <si>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</si>
  <si>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</si>
  <si>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</si>
  <si>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</si>
  <si>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</si>
  <si>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</si>
  <si>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</si>
  <si>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</si>
  <si>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</si>
  <si>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</si>
  <si>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</si>
  <si>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</si>
  <si>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</si>
  <si>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</si>
  <si>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</si>
  <si>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</si>
  <si>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</si>
  <si>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</si>
  <si>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</si>
  <si>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</si>
  <si>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</si>
  <si>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</si>
  <si>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</si>
  <si>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</si>
  <si>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</si>
  <si>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</si>
  <si>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</si>
  <si>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</si>
  <si>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</si>
  <si>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</si>
  <si>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</si>
  <si>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</si>
  <si>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</si>
  <si>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</si>
  <si>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</si>
  <si>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</si>
  <si>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</si>
  <si>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</si>
  <si>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</si>
  <si>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</si>
  <si>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</si>
  <si>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</si>
  <si>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</si>
  <si>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</si>
  <si>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</si>
  <si>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</si>
  <si>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</si>
  <si>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</si>
  <si>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</si>
  <si>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</si>
  <si>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</si>
  <si>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</si>
  <si>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</si>
  <si>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</si>
  <si>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</si>
  <si>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</si>
  <si>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</si>
  <si>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</si>
  <si>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</si>
  <si>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</si>
  <si>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</si>
  <si>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</si>
  <si>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</si>
  <si>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</si>
  <si>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</si>
  <si>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</si>
  <si>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</si>
  <si>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</si>
  <si>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</si>
  <si>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</si>
  <si>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</si>
  <si>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</si>
  <si>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</si>
  <si>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</si>
  <si>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</si>
  <si>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</si>
  <si>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</si>
  <si>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</si>
  <si>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</si>
  <si>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</si>
  <si>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</si>
  <si>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</si>
  <si>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</si>
  <si>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</si>
  <si>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</si>
  <si>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</si>
  <si>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</si>
  <si>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</si>
  <si>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</si>
  <si>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</si>
  <si>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</si>
  <si>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</si>
  <si>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</si>
  <si>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</si>
  <si>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</si>
  <si>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</si>
  <si>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</si>
  <si>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</si>
  <si>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</si>
  <si>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</si>
  <si>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</si>
  <si>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</si>
  <si>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</si>
  <si>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</si>
  <si>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</si>
  <si>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</si>
  <si>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</si>
  <si>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</si>
  <si>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</si>
  <si>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</si>
  <si>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</si>
  <si>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</si>
  <si>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</si>
  <si>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</si>
  <si>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</si>
  <si>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</si>
  <si>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</si>
  <si>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</si>
  <si>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</si>
  <si>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</si>
  <si>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</si>
  <si>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</si>
  <si>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</si>
  <si>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</si>
  <si>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</si>
  <si>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</si>
  <si>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</si>
  <si>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</si>
  <si>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</si>
  <si>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</si>
  <si>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</si>
  <si>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</si>
  <si>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</si>
  <si>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</si>
  <si>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</si>
  <si>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</si>
  <si>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</si>
  <si>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</si>
  <si>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</si>
  <si>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</si>
  <si>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</si>
  <si>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</si>
  <si>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</si>
  <si>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</si>
  <si>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</si>
  <si>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</si>
  <si>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</si>
  <si>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</si>
  <si>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</si>
  <si>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</si>
  <si>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</si>
  <si>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</si>
  <si>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</si>
  <si>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</si>
  <si>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</si>
  <si>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</si>
  <si>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</si>
  <si>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</si>
  <si>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</si>
  <si>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</si>
  <si>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</si>
  <si>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</si>
  <si>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</si>
  <si>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</si>
  <si>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</si>
  <si>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</si>
  <si>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</si>
  <si>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</si>
  <si>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</si>
  <si>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</si>
  <si>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</si>
  <si>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</si>
  <si>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</si>
  <si>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</si>
  <si>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</si>
  <si>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</si>
  <si>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</si>
  <si>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</si>
  <si>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</si>
  <si>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</si>
  <si>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</si>
  <si>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</si>
  <si>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</si>
  <si>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</si>
  <si>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</si>
  <si>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</si>
  <si>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</si>
  <si>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</si>
  <si>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</si>
  <si>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</si>
  <si>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</si>
  <si>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</si>
  <si>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</si>
  <si>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</si>
  <si>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</si>
  <si>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</si>
  <si>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</si>
  <si>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</si>
  <si>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</si>
  <si>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</si>
  <si>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</si>
  <si>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</si>
  <si>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</si>
  <si>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</si>
  <si>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</si>
  <si>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</si>
  <si>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</si>
  <si>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</si>
  <si>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</si>
  <si>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</si>
  <si>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</si>
  <si>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</si>
  <si>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</si>
  <si>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</si>
  <si>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</si>
  <si>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</si>
  <si>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</si>
  <si>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</si>
  <si>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</si>
  <si>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</si>
  <si>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</si>
  <si>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</si>
  <si>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</si>
  <si>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</si>
  <si>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</si>
  <si>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</si>
  <si>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</si>
  <si>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</si>
  <si>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</si>
  <si>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</si>
  <si>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</si>
  <si>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</si>
  <si>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</si>
  <si>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</si>
  <si>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</si>
  <si>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</si>
  <si>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</si>
  <si>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</si>
  <si>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</si>
  <si>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</si>
  <si>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</si>
  <si>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</si>
  <si>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</si>
  <si>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</si>
  <si>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</si>
  <si>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</si>
  <si>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</si>
  <si>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</si>
  <si>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</si>
  <si>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</si>
  <si>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</si>
  <si>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</si>
  <si>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</si>
  <si>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</si>
  <si>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</si>
  <si>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</si>
  <si>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</si>
  <si>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</si>
  <si>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</si>
  <si>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</si>
  <si>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</si>
  <si>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</si>
  <si>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</si>
  <si>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</si>
  <si>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</si>
  <si>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</si>
  <si>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</si>
  <si>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</si>
  <si>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</si>
  <si>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</si>
  <si>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</si>
  <si>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</si>
  <si>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</si>
  <si>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</si>
  <si>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</si>
  <si>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</si>
  <si>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</si>
  <si>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</si>
  <si>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</si>
  <si>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</si>
  <si>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</si>
  <si>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</si>
  <si>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</si>
  <si>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</si>
  <si>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</si>
  <si>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</si>
  <si>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</si>
  <si>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</si>
  <si>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</si>
  <si>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</si>
  <si>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</si>
  <si>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</si>
  <si>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</si>
  <si>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</si>
  <si>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</si>
  <si>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</si>
  <si>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</si>
  <si>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</si>
  <si>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</si>
  <si>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</si>
  <si>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</si>
  <si>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</si>
  <si>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</si>
  <si>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</si>
  <si>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</si>
  <si>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</si>
  <si>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</si>
  <si>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</si>
  <si>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</si>
  <si>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</si>
  <si>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</si>
  <si>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</si>
  <si>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</si>
  <si>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</si>
  <si>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</si>
  <si>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</si>
  <si>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</si>
  <si>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</si>
  <si>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</si>
  <si>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</si>
  <si>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</si>
  <si>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</si>
  <si>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</si>
  <si>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</si>
  <si>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</si>
  <si>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</si>
  <si>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</si>
  <si>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</si>
  <si>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</si>
  <si>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</si>
  <si>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</si>
  <si>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</si>
  <si>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</si>
  <si>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</si>
  <si>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</si>
  <si>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</si>
  <si>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</si>
  <si>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</si>
  <si>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</si>
  <si>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</si>
  <si>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</si>
  <si>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</si>
  <si>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</si>
  <si>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</si>
  <si>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</si>
  <si>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</si>
  <si>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</si>
  <si>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</si>
  <si>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</si>
  <si>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</si>
  <si>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</si>
  <si>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</si>
  <si>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</si>
  <si>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</si>
  <si>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</si>
  <si>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</si>
  <si>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</si>
  <si>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</si>
  <si>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</si>
  <si>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</si>
  <si>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</si>
  <si>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</si>
  <si>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</si>
  <si>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</si>
  <si>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</si>
  <si>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</si>
  <si>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</si>
  <si>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</si>
  <si>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</si>
  <si>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</si>
  <si>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</si>
  <si>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</si>
  <si>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</si>
  <si>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</si>
  <si>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</si>
  <si>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</si>
  <si>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</si>
  <si>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</si>
  <si>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</si>
  <si>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</si>
  <si>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</si>
  <si>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</si>
  <si>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</si>
  <si>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</si>
  <si>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</si>
  <si>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</si>
  <si>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</si>
  <si>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</si>
  <si>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</si>
  <si>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</si>
  <si>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</si>
  <si>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</si>
  <si>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</si>
  <si>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</si>
  <si>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</si>
  <si>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</si>
  <si>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</si>
  <si>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</si>
  <si>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</si>
  <si>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</si>
  <si>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</si>
  <si>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</si>
  <si>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</si>
  <si>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</si>
  <si>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</si>
  <si>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</si>
  <si>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</si>
  <si>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</si>
  <si>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</si>
  <si>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</si>
  <si>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</si>
  <si>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</si>
  <si>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</si>
  <si>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</si>
  <si>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</si>
  <si>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</si>
  <si>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</si>
  <si>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</si>
  <si>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</si>
  <si>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</si>
  <si>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</si>
  <si>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</si>
  <si>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</si>
  <si>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</si>
  <si>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</si>
  <si>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</si>
  <si>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</si>
  <si>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</si>
  <si>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</si>
  <si>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</si>
  <si>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</si>
  <si>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</si>
  <si>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</si>
  <si>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</si>
  <si>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</si>
  <si>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</si>
  <si>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</si>
  <si>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</si>
  <si>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</si>
  <si>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</si>
  <si>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</si>
  <si>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</si>
  <si>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</si>
  <si>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</si>
  <si>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</si>
  <si>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</si>
  <si>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</si>
  <si>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</si>
  <si>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</si>
  <si>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</si>
  <si>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</si>
  <si>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</si>
  <si>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</si>
  <si>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</si>
  <si>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</si>
  <si>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</si>
  <si>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</si>
  <si>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</si>
  <si>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</si>
  <si>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</si>
  <si>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</si>
  <si>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</si>
  <si>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</si>
  <si>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</si>
  <si>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</si>
  <si>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</si>
  <si>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</si>
  <si>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</si>
  <si>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</si>
  <si>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</si>
  <si>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</si>
  <si>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</si>
  <si>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</si>
  <si>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</si>
  <si>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</si>
  <si>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</si>
  <si>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</si>
  <si>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</si>
  <si>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</si>
  <si>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</si>
  <si>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</si>
  <si>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</si>
  <si>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</si>
  <si>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</si>
  <si>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</si>
  <si>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</si>
  <si>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</si>
  <si>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</si>
  <si>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</si>
  <si>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</si>
  <si>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</si>
  <si>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</si>
  <si>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</si>
  <si>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</si>
  <si>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</si>
  <si>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</si>
  <si>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</si>
  <si>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</si>
  <si>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</si>
  <si>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</si>
  <si>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</si>
  <si>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</si>
  <si>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</si>
  <si>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</si>
  <si>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</si>
  <si>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</si>
  <si>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</si>
  <si>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</si>
  <si>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</si>
  <si>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</si>
  <si>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</si>
  <si>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</si>
  <si>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</si>
  <si>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</si>
  <si>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</si>
  <si>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</si>
  <si>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</si>
  <si>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</si>
  <si>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</si>
  <si>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</si>
  <si>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</si>
  <si>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</si>
  <si>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</si>
  <si>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</si>
  <si>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</si>
  <si>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</si>
  <si>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</si>
  <si>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</si>
  <si>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</si>
  <si>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</si>
  <si>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</si>
  <si>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</si>
  <si>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</si>
  <si>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</si>
  <si>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</si>
  <si>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</si>
  <si>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</si>
  <si>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</si>
  <si>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</si>
  <si>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</si>
  <si>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</si>
  <si>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</si>
  <si>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</si>
  <si>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</si>
  <si>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</si>
  <si>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</si>
  <si>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</si>
  <si>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</si>
  <si>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</si>
  <si>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</si>
  <si>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</si>
  <si>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</si>
  <si>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</si>
  <si>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</si>
  <si>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</si>
  <si>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</si>
  <si>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</si>
  <si>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</si>
  <si>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</si>
  <si>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</si>
  <si>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</si>
  <si>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</si>
  <si>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</si>
  <si>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</si>
  <si>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</si>
  <si>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</si>
  <si>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</si>
  <si>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</si>
  <si>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</si>
  <si>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</si>
  <si>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</si>
  <si>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</si>
  <si>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</si>
  <si>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</si>
  <si>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</si>
  <si>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</si>
  <si>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</si>
  <si>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</si>
  <si>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</si>
  <si>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</si>
  <si>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</si>
  <si>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</si>
  <si>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</si>
  <si>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</si>
  <si>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</si>
  <si>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</si>
  <si>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</si>
  <si>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</si>
  <si>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</si>
  <si>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</si>
  <si>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</si>
  <si>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</si>
  <si>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</si>
  <si>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</si>
  <si>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</si>
  <si>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</si>
  <si>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</si>
  <si>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</si>
  <si>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</si>
  <si>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</si>
  <si>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</si>
  <si>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</si>
  <si>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</si>
  <si>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</si>
  <si>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</si>
  <si>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</si>
  <si>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</si>
  <si>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</si>
  <si>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</si>
  <si>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</si>
  <si>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</si>
  <si>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</si>
  <si>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</si>
  <si>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</si>
  <si>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</si>
  <si>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</si>
  <si>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</si>
  <si>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</si>
  <si>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</si>
  <si>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</si>
  <si>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</si>
  <si>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</si>
  <si>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</si>
  <si>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</si>
  <si>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</si>
  <si>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</si>
  <si>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</si>
  <si>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</si>
  <si>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</si>
  <si>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</si>
  <si>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</si>
  <si>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</si>
  <si>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</si>
  <si>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</si>
  <si>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</si>
  <si>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</si>
  <si>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</si>
  <si>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</si>
  <si>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</si>
  <si>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</si>
  <si>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</si>
  <si>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</si>
  <si>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</si>
  <si>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</si>
  <si>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</si>
  <si>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</si>
  <si>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</si>
  <si>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</si>
  <si>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</si>
  <si>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</si>
  <si>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</si>
  <si>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</si>
  <si>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</si>
  <si>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</si>
  <si>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</si>
  <si>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</si>
  <si>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</si>
  <si>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</si>
  <si>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</si>
  <si>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</si>
  <si>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</si>
  <si>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</si>
  <si>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</si>
  <si>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</si>
  <si>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</si>
  <si>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</si>
  <si>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</si>
  <si>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</si>
  <si>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</si>
  <si>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</si>
  <si>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</si>
  <si>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</si>
  <si>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</si>
  <si>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</si>
  <si>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</si>
  <si>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</si>
  <si>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</si>
  <si>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</si>
  <si>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</si>
  <si>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</si>
  <si>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</si>
  <si>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</si>
  <si>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</si>
  <si>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</si>
  <si>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</si>
  <si>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</si>
  <si>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</si>
  <si>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</si>
  <si>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</si>
  <si>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</si>
  <si>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</si>
  <si>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</si>
  <si>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</si>
  <si>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</si>
  <si>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</si>
  <si>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</si>
  <si>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</si>
  <si>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</si>
  <si>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</si>
  <si>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</si>
  <si>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</si>
  <si>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</si>
  <si>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</si>
  <si>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</si>
  <si>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</si>
  <si>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</si>
  <si>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</si>
  <si>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</si>
  <si>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</si>
  <si>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</si>
  <si>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</si>
  <si>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</si>
  <si>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</si>
  <si>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</si>
  <si>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</si>
  <si>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</si>
  <si>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</si>
  <si>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</si>
  <si>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</si>
  <si>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</si>
  <si>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</si>
  <si>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</si>
  <si>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</si>
  <si>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</si>
  <si>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</si>
  <si>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</si>
  <si>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</si>
  <si>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</si>
  <si>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</si>
  <si>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</si>
  <si>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</si>
  <si>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</si>
  <si>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</si>
  <si>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</si>
  <si>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</si>
  <si>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</si>
  <si>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</si>
  <si>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</si>
  <si>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</si>
  <si>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</si>
  <si>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</si>
  <si>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</si>
  <si>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</si>
  <si>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</si>
  <si>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</si>
  <si>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</si>
  <si>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</si>
  <si>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</si>
  <si>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</si>
  <si>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</si>
  <si>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</si>
  <si>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</si>
  <si>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</si>
  <si>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</si>
  <si>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</si>
  <si>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</si>
  <si>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</si>
  <si>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</si>
  <si>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</si>
  <si>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</si>
  <si>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</si>
  <si>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</si>
  <si>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</si>
  <si>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</si>
  <si>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</si>
  <si>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</si>
  <si>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</si>
  <si>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</si>
  <si>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</si>
  <si>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</si>
  <si>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</si>
  <si>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</si>
  <si>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</si>
  <si>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</si>
  <si>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</si>
  <si>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</si>
  <si>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</si>
  <si>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</si>
  <si>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</si>
  <si>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</si>
  <si>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</si>
  <si>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</si>
  <si>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</si>
  <si>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</si>
  <si>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</si>
  <si>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</si>
  <si>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</si>
  <si>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</si>
  <si>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</si>
  <si>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</si>
  <si>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</si>
  <si>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</si>
  <si>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</si>
  <si>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</si>
  <si>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</si>
  <si>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</si>
  <si>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</si>
  <si>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</si>
  <si>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</si>
  <si>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</si>
  <si>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</si>
  <si>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</si>
  <si>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</si>
  <si>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</si>
  <si>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</si>
  <si>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</si>
  <si>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</si>
  <si>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</si>
  <si>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</si>
  <si>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</si>
  <si>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</si>
  <si>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</si>
  <si>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</si>
  <si>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</si>
  <si>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</si>
  <si>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</si>
  <si>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</si>
  <si>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</si>
  <si>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</si>
  <si>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</si>
  <si>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</si>
  <si>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</si>
  <si>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</si>
  <si>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</si>
  <si>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</si>
  <si>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</si>
  <si>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</si>
  <si>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</si>
  <si>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</si>
  <si>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</si>
  <si>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</si>
  <si>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</si>
  <si>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</si>
  <si>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</si>
  <si>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</si>
  <si>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</si>
  <si>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</si>
  <si>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</si>
  <si>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</si>
  <si>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</si>
  <si>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</si>
  <si>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</si>
  <si>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</si>
  <si>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</si>
  <si>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</si>
  <si>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</si>
  <si>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</si>
  <si>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</si>
  <si>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</si>
  <si>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</si>
  <si>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</si>
  <si>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</si>
  <si>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</si>
  <si>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</si>
  <si>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</si>
  <si>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</si>
  <si>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</si>
  <si>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</si>
  <si>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</si>
  <si>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</si>
  <si>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</si>
  <si>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</si>
  <si>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</si>
  <si>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</si>
  <si>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</si>
  <si>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</si>
  <si>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</si>
  <si>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</si>
  <si>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</si>
  <si>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</si>
  <si>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</si>
  <si>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</si>
  <si>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</si>
  <si>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</si>
  <si>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</si>
  <si>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</si>
  <si>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</si>
  <si>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</si>
  <si>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</si>
  <si>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</si>
  <si>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</si>
  <si>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</si>
  <si>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</si>
  <si>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</si>
  <si>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</si>
  <si>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</si>
  <si>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</si>
  <si>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</si>
  <si>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</si>
  <si>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</si>
  <si>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</si>
  <si>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</si>
  <si>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</si>
  <si>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</si>
  <si>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</si>
  <si>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</si>
  <si>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</si>
  <si>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</si>
  <si>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</si>
  <si>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</si>
  <si>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</si>
  <si>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</si>
  <si>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</si>
  <si>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</si>
  <si>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</si>
  <si>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</si>
  <si>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</si>
  <si>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</si>
  <si>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</si>
  <si>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</si>
  <si>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</si>
  <si>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</si>
  <si>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</si>
  <si>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</si>
  <si>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</si>
  <si>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</si>
  <si>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</si>
  <si>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</si>
  <si>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</si>
  <si>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</si>
  <si>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</si>
  <si>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</si>
  <si>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</si>
  <si>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</si>
  <si>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</si>
  <si>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</si>
  <si>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</si>
  <si>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</si>
  <si>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</si>
  <si>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</si>
  <si>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</si>
  <si>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</si>
  <si>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</si>
  <si>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</si>
  <si>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</si>
  <si>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</si>
  <si>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</si>
  <si>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</si>
  <si>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</si>
  <si>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</si>
  <si>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</si>
  <si>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</si>
  <si>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</si>
  <si>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</si>
  <si>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</si>
  <si>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</si>
  <si>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</si>
  <si>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</si>
  <si>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</si>
  <si>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</si>
  <si>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</si>
  <si>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</si>
  <si>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</si>
  <si>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</si>
  <si>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</si>
  <si>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</si>
  <si>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</si>
  <si>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</si>
  <si>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</si>
  <si>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</si>
  <si>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</si>
  <si>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</si>
  <si>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</si>
  <si>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</si>
  <si>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</si>
  <si>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</si>
  <si>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</si>
  <si>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</si>
  <si>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</si>
  <si>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</si>
  <si>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</si>
  <si>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</si>
  <si>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</si>
  <si>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</si>
  <si>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</si>
  <si>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</si>
  <si>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</si>
  <si>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</si>
  <si>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</si>
  <si>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</si>
  <si>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</si>
  <si>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</si>
  <si>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</si>
  <si>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</si>
  <si>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</si>
  <si>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</si>
  <si>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</si>
  <si>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</si>
  <si>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</si>
  <si>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</si>
  <si>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</si>
  <si>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</si>
  <si>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</si>
  <si>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</si>
  <si>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</si>
  <si>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</si>
  <si>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</si>
  <si>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</si>
  <si>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</si>
  <si>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</si>
  <si>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</si>
  <si>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</si>
  <si>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</si>
  <si>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</si>
  <si>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</si>
  <si>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</si>
  <si>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</si>
  <si>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</si>
  <si>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</si>
  <si>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</si>
  <si>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</si>
  <si>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</si>
  <si>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</si>
  <si>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</si>
  <si>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</si>
  <si>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</si>
  <si>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</si>
  <si>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</si>
  <si>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</si>
  <si>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</si>
  <si>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</si>
  <si>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</si>
  <si>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</si>
  <si>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</si>
  <si>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</si>
  <si>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</si>
  <si>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</si>
  <si>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</si>
  <si>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</si>
  <si>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</si>
  <si>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</si>
  <si>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</si>
  <si>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</si>
  <si>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</si>
  <si>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</si>
  <si>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</si>
  <si>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</si>
  <si>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</si>
  <si>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</si>
  <si>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</si>
  <si>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</si>
  <si>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</si>
  <si>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</si>
  <si>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</si>
  <si>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</si>
  <si>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</si>
  <si>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</si>
  <si>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</si>
  <si>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</si>
  <si>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</si>
  <si>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</si>
  <si>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</si>
  <si>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</si>
  <si>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</si>
  <si>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</si>
  <si>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</si>
  <si>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</si>
  <si>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</si>
  <si>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</si>
  <si>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</si>
  <si>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</si>
  <si>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</si>
  <si>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</si>
  <si>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</si>
  <si>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</si>
  <si>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</si>
  <si>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</si>
  <si>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</si>
  <si>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</si>
  <si>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</si>
  <si>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</si>
  <si>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</si>
  <si>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</si>
  <si>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</si>
  <si>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</si>
  <si>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</si>
  <si>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</si>
  <si>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</si>
  <si>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</si>
  <si>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</si>
  <si>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</si>
  <si>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</si>
  <si>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</si>
  <si>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</si>
  <si>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</si>
  <si>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</si>
  <si>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</si>
  <si>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</si>
  <si>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</si>
  <si>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</si>
  <si>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</si>
  <si>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</si>
  <si>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</si>
  <si>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</si>
  <si>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</si>
  <si>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</si>
  <si>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</si>
  <si>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</si>
  <si>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</si>
  <si>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</si>
  <si>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</si>
  <si>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</si>
  <si>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</si>
  <si>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</si>
  <si>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</si>
  <si>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</si>
  <si>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</si>
  <si>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</si>
  <si>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</si>
  <si>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</si>
  <si>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</si>
  <si>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</si>
  <si>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</si>
  <si>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</si>
  <si>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</si>
  <si>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</si>
  <si>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</si>
  <si>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</si>
  <si>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</si>
  <si>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</si>
  <si>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</si>
  <si>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</si>
  <si>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</si>
  <si>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</si>
  <si>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</si>
  <si>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</si>
  <si>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</si>
  <si>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</si>
  <si>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</si>
  <si>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</si>
  <si>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</si>
  <si>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</si>
  <si>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</si>
  <si>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</si>
  <si>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</si>
  <si>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</si>
  <si>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</si>
  <si>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</si>
  <si>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</si>
  <si>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</si>
  <si>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</si>
  <si>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</si>
  <si>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</si>
  <si>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</si>
  <si>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</si>
  <si>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</si>
  <si>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</si>
  <si>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</si>
  <si>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</si>
  <si>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</si>
  <si>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</si>
  <si>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</si>
  <si>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</si>
  <si>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</si>
  <si>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</si>
  <si>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</si>
  <si>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</si>
  <si>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</si>
  <si>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</si>
  <si>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</si>
  <si>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</si>
  <si>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</si>
  <si>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</si>
  <si>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</si>
  <si>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</si>
  <si>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</si>
  <si>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</si>
  <si>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</si>
  <si>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</si>
  <si>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</si>
  <si>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</si>
  <si>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</si>
  <si>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</si>
  <si>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</si>
  <si>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</si>
  <si>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</si>
  <si>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</si>
  <si>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</si>
  <si>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</si>
  <si>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</si>
  <si>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</si>
  <si>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</si>
  <si>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</si>
  <si>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</si>
  <si>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</si>
  <si>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</si>
  <si>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</si>
  <si>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</si>
  <si>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</si>
  <si>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</si>
  <si>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</si>
  <si>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</si>
  <si>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</si>
  <si>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</si>
  <si>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</si>
  <si>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</si>
  <si>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</si>
  <si>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</si>
  <si>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</si>
  <si>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</si>
  <si>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</si>
  <si>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</si>
  <si>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</si>
  <si>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</si>
  <si>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</si>
  <si>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</si>
  <si>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</si>
  <si>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</si>
  <si>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</si>
  <si>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</si>
  <si>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</si>
  <si>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</si>
  <si>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</si>
  <si>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</si>
  <si>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</si>
  <si>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</si>
  <si>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</si>
  <si>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</si>
  <si>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</si>
  <si>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</si>
  <si>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</si>
  <si>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</si>
  <si>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</si>
  <si>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</si>
  <si>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</si>
  <si>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</si>
  <si>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</si>
  <si>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</si>
  <si>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</si>
  <si>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</si>
  <si>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</si>
  <si>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</si>
  <si>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</si>
  <si>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</si>
  <si>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</si>
  <si>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</si>
  <si>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</si>
  <si>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</si>
  <si>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</si>
  <si>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</si>
  <si>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</si>
  <si>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</si>
  <si>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</si>
  <si>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</si>
  <si>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</si>
  <si>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</si>
  <si>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</si>
  <si>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</si>
  <si>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</si>
  <si>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</si>
  <si>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</si>
  <si>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</si>
  <si>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</si>
  <si>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</si>
  <si>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</si>
  <si>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</si>
  <si>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</si>
  <si>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</si>
  <si>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</si>
  <si>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</si>
  <si>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</si>
  <si>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</si>
  <si>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</si>
  <si>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</si>
  <si>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</si>
  <si>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</si>
  <si>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</si>
  <si>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</si>
  <si>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</si>
  <si>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</si>
  <si>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</si>
  <si>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</si>
  <si>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</si>
  <si>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</si>
  <si>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</si>
  <si>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</si>
  <si>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</si>
  <si>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</si>
  <si>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</si>
  <si>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</si>
  <si>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</si>
  <si>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</si>
  <si>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</si>
  <si>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</si>
  <si>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</si>
  <si>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</si>
  <si>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</si>
  <si>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</si>
  <si>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</si>
  <si>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</si>
  <si>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</si>
  <si>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</si>
  <si>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</si>
  <si>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</si>
  <si>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</si>
  <si>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</si>
  <si>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</si>
  <si>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</si>
  <si>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</si>
  <si>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</si>
  <si>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</si>
  <si>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</si>
  <si>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</si>
  <si>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</si>
  <si>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</si>
  <si>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</si>
  <si>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</si>
  <si>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</si>
  <si>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</si>
  <si>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</si>
  <si>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</si>
  <si>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</si>
  <si>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</si>
  <si>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</si>
  <si>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</si>
  <si>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</si>
  <si>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</si>
  <si>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</si>
  <si>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</si>
  <si>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</si>
  <si>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</si>
  <si>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</si>
  <si>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</si>
  <si>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</si>
  <si>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</si>
  <si>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</si>
  <si>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</si>
  <si>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</si>
  <si>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</si>
  <si>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</si>
  <si>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</si>
  <si>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</si>
  <si>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</si>
  <si>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</si>
  <si>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</si>
  <si>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</si>
  <si>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</si>
  <si>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</si>
  <si>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</si>
  <si>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</si>
  <si>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</si>
  <si>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</si>
  <si>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</si>
  <si>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</si>
  <si>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</si>
  <si>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</si>
  <si>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</si>
  <si>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</si>
  <si>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</si>
  <si>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</si>
  <si>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</si>
  <si>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</si>
  <si>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</si>
  <si>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</si>
  <si>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</si>
  <si>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</si>
  <si>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</si>
  <si>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</si>
  <si>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</si>
  <si>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</si>
  <si>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</si>
  <si>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</si>
  <si>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</si>
  <si>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</si>
  <si>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</si>
  <si>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</si>
  <si>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</si>
  <si>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</si>
  <si>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</si>
  <si>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</si>
  <si>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</si>
  <si>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</si>
  <si>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</si>
  <si>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</si>
  <si>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</si>
  <si>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</si>
  <si>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</si>
  <si>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</si>
  <si>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</si>
  <si>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</si>
  <si>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</si>
  <si>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</si>
  <si>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</si>
  <si>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</si>
  <si>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</si>
  <si>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</si>
  <si>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</si>
  <si>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</si>
  <si>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</si>
  <si>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</si>
  <si>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</si>
  <si>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</si>
  <si>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</si>
  <si>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</si>
  <si>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</si>
  <si>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</si>
  <si>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</si>
  <si>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</si>
  <si>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</si>
  <si>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</si>
  <si>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</si>
  <si>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</si>
  <si>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</si>
  <si>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</si>
  <si>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</si>
  <si>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</si>
  <si>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</si>
  <si>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</si>
  <si>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</si>
  <si>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</si>
  <si>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</si>
  <si>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</si>
  <si>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</si>
  <si>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</si>
  <si>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</si>
  <si>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</si>
  <si>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</si>
  <si>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</si>
  <si>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</si>
  <si>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</si>
  <si>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</si>
  <si>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</si>
  <si>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</si>
  <si>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</si>
  <si>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</si>
  <si>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</si>
  <si>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</si>
  <si>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</si>
  <si>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</si>
  <si>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</si>
  <si>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</si>
  <si>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</si>
  <si>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</si>
  <si>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</si>
  <si>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</si>
  <si>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</si>
  <si>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</si>
  <si>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</si>
  <si>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</si>
  <si>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</si>
  <si>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</si>
  <si>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</si>
  <si>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</si>
  <si>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</si>
  <si>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</si>
  <si>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</si>
  <si>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</si>
  <si>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</si>
  <si>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</si>
  <si>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</si>
  <si>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</si>
  <si>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</si>
  <si>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</si>
  <si>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</si>
  <si>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</si>
  <si>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</si>
  <si>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</si>
  <si>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</si>
  <si>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</si>
  <si>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</si>
  <si>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</si>
  <si>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</si>
  <si>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</si>
  <si>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</si>
  <si>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</si>
  <si>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</si>
  <si>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</si>
  <si>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</si>
  <si>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</si>
  <si>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</si>
  <si>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</si>
  <si>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</si>
  <si>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</si>
  <si>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</si>
  <si>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</si>
  <si>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</si>
  <si>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</si>
  <si>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</si>
  <si>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</si>
  <si>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</si>
  <si>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</si>
  <si>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</si>
  <si>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</si>
  <si>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</si>
  <si>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</si>
  <si>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</si>
  <si>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</si>
  <si>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</si>
  <si>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</si>
  <si>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</si>
  <si>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</si>
  <si>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</si>
  <si>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</si>
  <si>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</si>
  <si>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</si>
  <si>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</si>
  <si>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</si>
  <si>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</si>
  <si>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</si>
  <si>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</si>
  <si>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</si>
  <si>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</si>
  <si>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</si>
  <si>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</si>
  <si>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</si>
  <si>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</si>
  <si>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</si>
  <si>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</si>
  <si>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</si>
  <si>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</si>
  <si>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</si>
  <si>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</si>
  <si>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</si>
  <si>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</si>
  <si>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</si>
  <si>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</si>
  <si>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</si>
  <si>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</si>
  <si>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</si>
  <si>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</si>
  <si>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</si>
  <si>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</si>
  <si>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</si>
  <si>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</si>
  <si>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</si>
  <si>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</si>
  <si>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</si>
  <si>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</si>
  <si>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</si>
  <si>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</si>
  <si>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</si>
  <si>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</si>
  <si>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</si>
  <si>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</si>
  <si>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</si>
  <si>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</si>
  <si>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</si>
  <si>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</si>
  <si>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</si>
  <si>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</si>
  <si>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</si>
  <si>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</si>
  <si>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</si>
  <si>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</si>
  <si>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</si>
  <si>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</si>
  <si>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</si>
  <si>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</si>
  <si>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</si>
  <si>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</si>
  <si>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</si>
  <si>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</si>
  <si>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</si>
  <si>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</si>
  <si>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</si>
  <si>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</si>
  <si>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</si>
  <si>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</si>
  <si>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</si>
  <si>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</si>
  <si>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</si>
  <si>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</si>
  <si>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</si>
  <si>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</si>
  <si>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</si>
  <si>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</si>
  <si>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</si>
  <si>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</si>
  <si>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</si>
  <si>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</si>
  <si>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</si>
  <si>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</si>
  <si>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</si>
  <si>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</si>
  <si>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</si>
  <si>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</si>
  <si>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</si>
  <si>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</si>
  <si>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</si>
  <si>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</si>
  <si>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</si>
  <si>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</si>
  <si>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</si>
  <si>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</si>
  <si>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</si>
  <si>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</si>
  <si>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</si>
  <si>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</si>
  <si>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</si>
  <si>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</si>
  <si>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</si>
  <si>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</si>
  <si>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</si>
  <si>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</si>
  <si>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</si>
  <si>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</si>
  <si>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</si>
  <si>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</si>
  <si>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</si>
  <si>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</si>
  <si>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</si>
  <si>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</si>
  <si>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</si>
  <si>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</si>
  <si>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</si>
  <si>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</si>
  <si>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</si>
  <si>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</si>
  <si>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</si>
  <si>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</si>
  <si>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</si>
  <si>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</si>
  <si>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</si>
  <si>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</si>
  <si>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</si>
  <si>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</si>
  <si>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</si>
  <si>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</si>
  <si>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</si>
  <si>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</si>
  <si>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</si>
  <si>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</si>
  <si>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</si>
  <si>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</si>
  <si>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</si>
  <si>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</si>
  <si>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</si>
  <si>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</si>
  <si>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</si>
  <si>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</si>
  <si>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</si>
  <si>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</si>
  <si>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</si>
  <si>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</si>
  <si>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</si>
  <si>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</si>
  <si>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</si>
  <si>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</si>
  <si>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</si>
  <si>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</si>
  <si>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</si>
  <si>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</si>
  <si>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</si>
  <si>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</si>
  <si>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</si>
  <si>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</si>
  <si>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</si>
  <si>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</si>
  <si>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</si>
  <si>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</si>
  <si>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</si>
  <si>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</si>
  <si>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</si>
  <si>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</si>
  <si>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</si>
  <si>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</si>
  <si>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</si>
  <si>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</si>
  <si>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</si>
  <si>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</si>
  <si>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</si>
  <si>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</si>
  <si>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</si>
  <si>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</si>
  <si>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</si>
  <si>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</si>
  <si>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</si>
  <si>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</si>
  <si>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</si>
  <si>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</si>
  <si>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</si>
  <si>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</si>
  <si>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</si>
  <si>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</si>
  <si>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</si>
  <si>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</si>
  <si>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</si>
  <si>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</si>
  <si>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</si>
  <si>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</si>
  <si>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</si>
  <si>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</si>
  <si>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</si>
  <si>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</si>
  <si>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</si>
  <si>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</si>
  <si>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</si>
  <si>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</si>
  <si>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</si>
  <si>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</si>
  <si>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</si>
  <si>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</si>
  <si>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</si>
  <si>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</si>
  <si>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</si>
  <si>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</si>
  <si>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</si>
  <si>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</si>
  <si>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</si>
  <si>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</si>
  <si>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</si>
  <si>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</si>
  <si>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</si>
  <si>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</si>
  <si>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</si>
  <si>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</si>
  <si>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</si>
  <si>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</si>
  <si>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</si>
  <si>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</si>
  <si>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</si>
  <si>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</si>
  <si>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</si>
  <si>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</si>
  <si>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</si>
  <si>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</si>
  <si>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</si>
  <si>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</si>
  <si>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</si>
  <si>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</si>
  <si>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</si>
  <si>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</si>
  <si>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</si>
  <si>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</si>
  <si>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</si>
  <si>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</si>
  <si>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</si>
  <si>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</si>
  <si>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</si>
  <si>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</si>
  <si>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</si>
  <si>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</si>
  <si>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</si>
  <si>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</si>
  <si>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</si>
  <si>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</si>
  <si>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</si>
  <si>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</si>
  <si>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</si>
  <si>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</si>
  <si>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</si>
  <si>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</si>
  <si>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</si>
  <si>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</si>
  <si>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</si>
  <si>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</si>
  <si>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</si>
  <si>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</si>
  <si>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</si>
  <si>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</si>
  <si>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</si>
  <si>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</si>
  <si>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</si>
  <si>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</si>
  <si>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</si>
  <si>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</si>
  <si>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</si>
  <si>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</si>
  <si>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</si>
  <si>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</si>
  <si>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</si>
  <si>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</si>
  <si>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</si>
  <si>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</si>
  <si>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</si>
  <si>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</si>
  <si>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</si>
  <si>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</si>
  <si>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</si>
  <si>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</si>
  <si>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</si>
  <si>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</si>
  <si>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</si>
  <si>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</si>
  <si>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</si>
  <si>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</si>
  <si>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</si>
  <si>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</si>
  <si>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</si>
  <si>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</si>
  <si>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</si>
  <si>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</si>
  <si>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</si>
  <si>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</si>
  <si>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</si>
  <si>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</si>
  <si>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</si>
  <si>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</si>
  <si>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</si>
  <si>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</si>
  <si>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</si>
  <si>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</si>
  <si>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</si>
  <si>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</si>
  <si>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</si>
  <si>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</si>
  <si>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</si>
  <si>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</si>
  <si>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</si>
  <si>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</si>
  <si>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</si>
  <si>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</si>
  <si>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</si>
  <si>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</si>
  <si>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</si>
  <si>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</si>
  <si>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</si>
  <si>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</si>
  <si>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</si>
  <si>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</si>
  <si>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</si>
  <si>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</si>
  <si>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</si>
  <si>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</si>
  <si>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</si>
  <si>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</si>
  <si>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</si>
  <si>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</si>
  <si>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</si>
  <si>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</si>
  <si>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</si>
  <si>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</si>
  <si>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</si>
  <si>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</si>
  <si>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</si>
  <si>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</si>
  <si>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</si>
  <si>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</si>
  <si>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</si>
  <si>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</si>
  <si>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</si>
  <si>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</si>
  <si>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</si>
  <si>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</si>
  <si>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</si>
  <si>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</si>
  <si>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</si>
  <si>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</si>
  <si>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</si>
  <si>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</si>
  <si>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</si>
  <si>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</si>
  <si>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</si>
  <si>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</si>
  <si>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</si>
  <si>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</si>
  <si>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</si>
  <si>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</si>
  <si>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</si>
  <si>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</si>
  <si>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</si>
  <si>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</si>
  <si>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</si>
  <si>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</si>
  <si>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</si>
  <si>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</si>
  <si>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</si>
  <si>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</si>
  <si>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</si>
  <si>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</si>
  <si>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</si>
  <si>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</si>
  <si>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</si>
  <si>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</si>
  <si>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</si>
  <si>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</si>
  <si>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</si>
  <si>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</si>
  <si>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</si>
  <si>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</si>
  <si>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</si>
  <si>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</si>
  <si>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</si>
  <si>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</si>
  <si>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</si>
  <si>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</si>
  <si>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</si>
  <si>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</si>
  <si>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</si>
  <si>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</si>
  <si>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</si>
  <si>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</si>
  <si>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</si>
  <si>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</si>
  <si>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</si>
  <si>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</si>
  <si>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</si>
  <si>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</si>
  <si>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</si>
  <si>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</si>
  <si>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</si>
  <si>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</si>
  <si>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</si>
  <si>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</si>
  <si>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</si>
  <si>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</si>
  <si>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</si>
  <si>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</si>
  <si>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</si>
  <si>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</si>
  <si>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</si>
  <si>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</si>
  <si>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</si>
  <si>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</si>
  <si>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</si>
  <si>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</si>
  <si>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</si>
  <si>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</si>
  <si>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</si>
  <si>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</si>
  <si>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</si>
  <si>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</si>
  <si>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</si>
  <si>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</si>
  <si>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</si>
  <si>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</si>
  <si>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</si>
  <si>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</si>
  <si>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</si>
  <si>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</si>
  <si>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</si>
  <si>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</si>
  <si>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</si>
  <si>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</si>
  <si>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</si>
  <si>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</si>
  <si>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</si>
  <si>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</si>
  <si>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</si>
  <si>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</si>
  <si>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</si>
  <si>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</si>
  <si>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</si>
  <si>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</si>
  <si>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</si>
  <si>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</si>
  <si>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</si>
  <si>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</si>
  <si>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</si>
  <si>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</si>
  <si>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</si>
  <si>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</si>
  <si>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</si>
  <si>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</si>
  <si>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</si>
  <si>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</si>
  <si>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</si>
  <si>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</si>
  <si>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</si>
  <si>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</si>
  <si>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</si>
  <si>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</si>
  <si>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</si>
  <si>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</si>
  <si>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</si>
  <si>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</si>
  <si>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</si>
  <si>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</si>
  <si>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</si>
  <si>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</si>
  <si>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</si>
  <si>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</si>
  <si>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</si>
  <si>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</si>
  <si>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</si>
  <si>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</si>
  <si>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</si>
  <si>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</si>
  <si>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</si>
  <si>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</si>
  <si>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</si>
  <si>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</si>
  <si>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</si>
  <si>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</si>
  <si>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</si>
  <si>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</si>
  <si>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</si>
  <si>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</si>
  <si>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</si>
  <si>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</si>
  <si>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</si>
  <si>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</si>
  <si>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</si>
  <si>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</si>
  <si>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</si>
  <si>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</si>
  <si>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</si>
  <si>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</si>
  <si>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</si>
  <si>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</si>
  <si>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</si>
  <si>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</si>
  <si>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</si>
  <si>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</si>
  <si>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</si>
  <si>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</si>
  <si>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</si>
  <si>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</si>
  <si>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</si>
  <si>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</si>
  <si>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</si>
  <si>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</si>
  <si>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</si>
  <si>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</si>
  <si>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</si>
  <si>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</si>
  <si>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</si>
  <si>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</si>
  <si>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</si>
  <si>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</si>
  <si>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</si>
  <si>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</si>
  <si>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</si>
  <si>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</si>
  <si>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</si>
  <si>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</si>
  <si>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</si>
  <si>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</si>
  <si>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</si>
  <si>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</si>
  <si>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</si>
  <si>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</si>
  <si>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</si>
  <si>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</si>
  <si>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</si>
  <si>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</si>
  <si>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</si>
  <si>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</si>
  <si>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</si>
  <si>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</si>
  <si>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</si>
  <si>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</si>
  <si>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</si>
  <si>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</si>
  <si>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</si>
  <si>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</si>
  <si>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</si>
  <si>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</si>
  <si>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</si>
  <si>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</si>
  <si>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</si>
  <si>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</si>
  <si>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</si>
  <si>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</si>
  <si>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</si>
  <si>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</si>
  <si>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</si>
  <si>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</si>
  <si>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</si>
  <si>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</si>
  <si>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</si>
  <si>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</si>
  <si>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</si>
  <si>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</si>
  <si>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</si>
  <si>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</si>
  <si>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</si>
  <si>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</si>
  <si>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</si>
  <si>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</si>
  <si>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</si>
  <si>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</si>
  <si>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</si>
  <si>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</si>
  <si>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</si>
  <si>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</si>
  <si>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</si>
  <si>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</si>
  <si>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</si>
  <si>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</si>
  <si>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</si>
  <si>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</si>
  <si>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</si>
  <si>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</si>
  <si>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</si>
  <si>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</si>
  <si>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</si>
  <si>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</si>
  <si>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</si>
  <si>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</si>
  <si>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</si>
  <si>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</si>
  <si>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</si>
  <si>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</si>
  <si>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</si>
  <si>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</si>
  <si>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</si>
  <si>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</si>
  <si>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</si>
  <si>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</si>
  <si>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</si>
  <si>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</si>
  <si>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</si>
  <si>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</si>
  <si>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</si>
  <si>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</si>
  <si>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</si>
  <si>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</si>
  <si>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</si>
  <si>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</si>
  <si>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</si>
  <si>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</si>
  <si>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</si>
  <si>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</si>
  <si>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</si>
  <si>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</si>
  <si>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</si>
  <si>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</si>
  <si>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</si>
  <si>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</si>
  <si>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</si>
  <si>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</si>
  <si>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</si>
  <si>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</si>
  <si>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</si>
  <si>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</si>
  <si>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</si>
  <si>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</si>
  <si>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</si>
  <si>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</si>
  <si>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</si>
  <si>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</si>
  <si>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</si>
  <si>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</si>
  <si>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</si>
  <si>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</si>
  <si>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</si>
  <si>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</si>
  <si>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</si>
  <si>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</si>
  <si>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</si>
  <si>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</si>
  <si>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</si>
  <si>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</si>
  <si>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</si>
  <si>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</si>
  <si>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</si>
  <si>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</si>
  <si>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</si>
  <si>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</si>
  <si>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</si>
  <si>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</si>
  <si>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</si>
  <si>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</si>
  <si>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</si>
  <si>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</si>
  <si>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</si>
  <si>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</si>
  <si>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</si>
  <si>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</si>
  <si>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</si>
  <si>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</si>
  <si>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</si>
  <si>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</si>
  <si>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</si>
  <si>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</si>
  <si>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</si>
  <si>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</si>
  <si>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</si>
  <si>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</si>
  <si>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</si>
  <si>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</si>
  <si>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</si>
  <si>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</si>
  <si>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</si>
  <si>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</si>
  <si>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</si>
  <si>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</si>
  <si>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</si>
  <si>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</si>
  <si>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</si>
  <si>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</si>
  <si>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</si>
  <si>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</si>
  <si>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</si>
  <si>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</si>
  <si>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</si>
  <si>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</si>
  <si>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</si>
  <si>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</si>
  <si>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</si>
  <si>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</si>
  <si>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</si>
  <si>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</si>
  <si>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</si>
  <si>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</si>
  <si>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</si>
  <si>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</si>
  <si>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</si>
  <si>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</si>
  <si>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</si>
  <si>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</si>
  <si>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</si>
  <si>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</si>
  <si>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</si>
  <si>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</si>
  <si>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</si>
  <si>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</si>
  <si>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</si>
  <si>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</si>
  <si>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</si>
  <si>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</si>
  <si>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</si>
  <si>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</si>
  <si>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</si>
  <si>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</si>
  <si>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</si>
  <si>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</si>
  <si>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</si>
  <si>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</si>
  <si>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</si>
  <si>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</si>
  <si>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</si>
  <si>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</si>
  <si>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</si>
  <si>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</si>
  <si>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</si>
  <si>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</si>
  <si>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</si>
  <si>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</si>
  <si>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</si>
  <si>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</si>
  <si>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</si>
  <si>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</si>
  <si>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</si>
  <si>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</si>
  <si>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</si>
  <si>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</si>
  <si>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</si>
  <si>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</si>
  <si>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</si>
  <si>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</si>
  <si>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</si>
  <si>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</si>
  <si>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</si>
  <si>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</si>
  <si>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</si>
  <si>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</si>
  <si>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</si>
  <si>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</si>
  <si>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</si>
  <si>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</si>
  <si>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</si>
  <si>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</si>
  <si>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</si>
  <si>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</si>
  <si>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</si>
  <si>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</si>
  <si>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</si>
  <si>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</si>
  <si>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</si>
  <si>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</si>
  <si>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</si>
  <si>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</si>
  <si>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</si>
  <si>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</si>
  <si>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</si>
  <si>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</si>
  <si>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</si>
  <si>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</si>
  <si>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</si>
  <si>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</si>
  <si>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</si>
  <si>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</si>
  <si>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</si>
  <si>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</si>
  <si>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</si>
  <si>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</si>
  <si>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</si>
  <si>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</si>
  <si>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</si>
  <si>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</si>
  <si>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</si>
  <si>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</si>
  <si>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</si>
  <si>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</si>
  <si>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</si>
  <si>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</si>
  <si>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</si>
  <si>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</si>
  <si>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</si>
  <si>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</si>
  <si>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</si>
  <si>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</si>
  <si>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</si>
  <si>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</si>
  <si>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</si>
  <si>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</si>
  <si>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</si>
  <si>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</si>
  <si>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</si>
  <si>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</si>
  <si>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</si>
  <si>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</si>
  <si>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</si>
  <si>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</si>
  <si>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</si>
  <si>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</si>
  <si>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</si>
  <si>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</si>
  <si>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</si>
  <si>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</si>
  <si>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</si>
  <si>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</si>
  <si>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</si>
  <si>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</si>
  <si>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</si>
  <si>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</si>
  <si>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</si>
  <si>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</si>
  <si>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</si>
  <si>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</si>
  <si>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</si>
  <si>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</si>
  <si>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</si>
  <si>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</si>
  <si>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</si>
  <si>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</si>
  <si>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</si>
  <si>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</si>
  <si>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</si>
  <si>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</si>
  <si>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</si>
  <si>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</si>
  <si>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</si>
  <si>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</si>
  <si>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</si>
  <si>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</si>
  <si>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</si>
  <si>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</si>
  <si>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</si>
  <si>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</si>
  <si>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</si>
  <si>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</si>
  <si>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</si>
  <si>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</si>
  <si>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</si>
  <si>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</si>
  <si>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</si>
  <si>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</si>
  <si>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</si>
  <si>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</si>
  <si>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</si>
  <si>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</si>
  <si>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</si>
  <si>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</si>
  <si>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</si>
  <si>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</si>
  <si>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</si>
  <si>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</si>
  <si>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</si>
  <si>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</si>
  <si>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</si>
  <si>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</si>
  <si>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</si>
  <si>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</si>
  <si>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</si>
  <si>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</si>
  <si>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</si>
  <si>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</si>
  <si>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</si>
  <si>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</si>
  <si>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</si>
  <si>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</si>
  <si>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</si>
  <si>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</si>
  <si>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</si>
  <si>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</si>
  <si>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</si>
  <si>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</si>
  <si>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</si>
  <si>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</si>
  <si>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</si>
  <si>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</si>
  <si>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</si>
  <si>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</si>
  <si>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</si>
  <si>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</si>
  <si>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</si>
  <si>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</si>
  <si>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</si>
  <si>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</si>
  <si>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</si>
  <si>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</si>
  <si>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</si>
  <si>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</si>
  <si>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</si>
  <si>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</si>
  <si>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</si>
  <si>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</si>
  <si>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</si>
  <si>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</si>
  <si>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</si>
  <si>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</si>
  <si>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</si>
  <si>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</si>
  <si>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</si>
  <si>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</si>
  <si>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</si>
  <si>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</si>
  <si>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</si>
  <si>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</si>
  <si>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</si>
  <si>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</si>
  <si>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</si>
  <si>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</si>
  <si>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</si>
  <si>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</si>
  <si>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</si>
  <si>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</si>
  <si>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</si>
  <si>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</si>
  <si>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</si>
  <si>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</si>
  <si>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</si>
  <si>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</si>
  <si>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</si>
  <si>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</si>
  <si>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</si>
  <si>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</si>
  <si>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</si>
  <si>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</si>
  <si>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</si>
  <si>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</si>
  <si>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</si>
  <si>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</si>
  <si>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</si>
  <si>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</si>
  <si>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</si>
  <si>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</si>
  <si>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</si>
  <si>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</si>
  <si>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</si>
  <si>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</si>
  <si>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</si>
  <si>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</si>
  <si>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</si>
  <si>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</si>
  <si>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</si>
  <si>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</si>
  <si>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</si>
  <si>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</si>
  <si>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</si>
  <si>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</si>
  <si>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</si>
  <si>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</si>
  <si>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</si>
  <si>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</si>
  <si>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</si>
  <si>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</si>
  <si>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</si>
  <si>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</si>
  <si>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</si>
  <si>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</si>
  <si>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</si>
  <si>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</si>
  <si>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</si>
  <si>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</si>
  <si>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</si>
  <si>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</si>
  <si>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</si>
  <si>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</si>
  <si>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</si>
  <si>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</si>
  <si>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</si>
  <si>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</si>
  <si>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</si>
  <si>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</si>
  <si>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</si>
  <si>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</si>
  <si>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</si>
  <si>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</si>
  <si>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</si>
  <si>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</si>
  <si>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</si>
  <si>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</si>
  <si>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</si>
  <si>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</si>
  <si>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</si>
  <si>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</si>
  <si>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</si>
  <si>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</si>
  <si>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</si>
  <si>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</si>
  <si>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</si>
  <si>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</si>
  <si>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</si>
  <si>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</si>
  <si>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</si>
  <si>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</si>
  <si>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</si>
  <si>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</si>
  <si>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</si>
  <si>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</si>
  <si>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</si>
  <si>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</si>
  <si>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</si>
  <si>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</si>
  <si>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</si>
  <si>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</si>
  <si>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</si>
  <si>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</si>
  <si>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</si>
  <si>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</si>
  <si>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</si>
  <si>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</si>
  <si>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</si>
  <si>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</si>
  <si>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</si>
  <si>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</si>
  <si>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</si>
  <si>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</si>
  <si>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</si>
  <si>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</si>
  <si>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</si>
  <si>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</si>
  <si>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</si>
  <si>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</si>
  <si>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</si>
  <si>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</si>
  <si>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</si>
  <si>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</si>
  <si>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</si>
  <si>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</si>
  <si>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</si>
  <si>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</si>
  <si>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</si>
  <si>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</si>
  <si>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</si>
  <si>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</si>
  <si>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</si>
  <si>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</si>
  <si>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</si>
  <si>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</si>
  <si>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</si>
  <si>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</si>
  <si>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</si>
  <si>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</si>
  <si>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</si>
  <si>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</si>
  <si>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</si>
  <si>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</si>
  <si>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</si>
  <si>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</si>
  <si>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</si>
  <si>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</si>
  <si>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</si>
  <si>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</si>
  <si>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</si>
  <si>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</si>
  <si>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</si>
  <si>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</si>
  <si>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</si>
  <si>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</si>
  <si>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</si>
  <si>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</si>
  <si>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</si>
  <si>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</si>
  <si>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</si>
  <si>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</si>
  <si>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</si>
  <si>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</si>
  <si>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</si>
  <si>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</si>
  <si>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</si>
  <si>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</si>
  <si>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</si>
  <si>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</si>
  <si>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</si>
  <si>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</si>
  <si>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</si>
  <si>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</si>
  <si>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</si>
  <si>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</si>
  <si>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</si>
  <si>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</si>
  <si>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</si>
  <si>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</si>
  <si>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</si>
  <si>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</si>
  <si>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</si>
  <si>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</si>
  <si>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</si>
  <si>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</si>
  <si>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</si>
  <si>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</si>
  <si>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</si>
  <si>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</si>
  <si>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</si>
  <si>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</si>
  <si>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</si>
  <si>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</si>
  <si>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</si>
  <si>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</si>
  <si>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</si>
  <si>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</si>
  <si>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</si>
  <si>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</si>
  <si>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</si>
  <si>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</si>
  <si>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</si>
  <si>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</si>
  <si>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</si>
  <si>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</si>
  <si>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</si>
  <si>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</si>
  <si>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</si>
  <si>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</si>
  <si>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</si>
  <si>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</si>
  <si>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</si>
  <si>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</si>
  <si>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</si>
  <si>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</si>
  <si>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</si>
  <si>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</si>
  <si>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</si>
  <si>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</si>
  <si>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</si>
  <si>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</si>
  <si>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</si>
  <si>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</si>
  <si>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</si>
  <si>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</si>
  <si>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</si>
  <si>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</si>
  <si>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</si>
  <si>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</si>
  <si>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</si>
  <si>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</si>
  <si>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</si>
  <si>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</si>
  <si>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</si>
  <si>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</si>
  <si>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</si>
  <si>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</si>
  <si>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</si>
  <si>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</si>
  <si>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</si>
  <si>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</si>
  <si>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</si>
  <si>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</si>
  <si>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</si>
  <si>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</si>
  <si>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</si>
  <si>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</si>
  <si>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</si>
  <si>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</si>
  <si>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</si>
  <si>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</si>
  <si>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</si>
  <si>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</si>
  <si>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</si>
  <si>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</si>
  <si>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</si>
  <si>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</si>
  <si>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</si>
  <si>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</si>
  <si>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</si>
  <si>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</si>
  <si>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</si>
  <si>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</si>
  <si>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</si>
  <si>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</si>
  <si>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</si>
  <si>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</si>
  <si>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</si>
  <si>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</si>
  <si>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</si>
  <si>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</si>
  <si>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</si>
  <si>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</si>
  <si>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</si>
  <si>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</si>
  <si>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</si>
  <si>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</si>
  <si>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</si>
  <si>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</si>
  <si>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</si>
  <si>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</si>
  <si>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</si>
  <si>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</si>
  <si>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</si>
  <si>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</si>
  <si>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</si>
  <si>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</si>
  <si>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</si>
  <si>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</si>
  <si>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</si>
  <si>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</si>
  <si>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</si>
  <si>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</si>
  <si>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</si>
  <si>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</si>
  <si>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</si>
  <si>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</si>
  <si>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</si>
  <si>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</si>
  <si>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</si>
  <si>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</si>
  <si>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</si>
  <si>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</si>
  <si>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</si>
  <si>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</si>
  <si>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</si>
  <si>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</si>
  <si>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</si>
  <si>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</si>
  <si>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</si>
  <si>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</si>
  <si>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</si>
  <si>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</si>
  <si>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</si>
  <si>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</si>
  <si>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</si>
  <si>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</si>
  <si>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</si>
  <si>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</si>
  <si>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</si>
  <si>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</si>
  <si>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</si>
  <si>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</si>
  <si>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</si>
  <si>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</si>
  <si>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</si>
  <si>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</si>
  <si>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</si>
  <si>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</si>
  <si>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</si>
  <si>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</si>
  <si>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</si>
  <si>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</si>
  <si>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</si>
  <si>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</si>
  <si>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</si>
  <si>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</si>
  <si>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</si>
  <si>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</si>
  <si>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</si>
  <si>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</si>
  <si>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</si>
  <si>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</si>
  <si>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</si>
  <si>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</si>
  <si>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</si>
  <si>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</si>
  <si>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</si>
  <si>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</si>
  <si>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</si>
  <si>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</si>
  <si>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</si>
  <si>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</si>
  <si>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</si>
  <si>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</si>
  <si>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</si>
  <si>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</si>
  <si>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</si>
  <si>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</si>
  <si>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</si>
  <si>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</si>
  <si>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</si>
  <si>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</si>
  <si>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</si>
  <si>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</si>
  <si>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</si>
  <si>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</si>
  <si>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</si>
  <si>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</si>
  <si>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</si>
  <si>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</si>
  <si>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</si>
  <si>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</si>
  <si>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</si>
  <si>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</si>
  <si>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</si>
  <si>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</si>
  <si>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</si>
  <si>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</si>
  <si>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</si>
  <si>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</si>
  <si>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</si>
  <si>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</si>
  <si>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</si>
  <si>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</si>
  <si>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</si>
  <si>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</si>
  <si>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</si>
  <si>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</si>
  <si>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</si>
  <si>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</si>
  <si>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</si>
  <si>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</si>
  <si>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</si>
  <si>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</si>
  <si>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</si>
  <si>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</si>
  <si>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</si>
  <si>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</si>
  <si>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</si>
  <si>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</si>
  <si>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</si>
  <si>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</si>
  <si>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</si>
  <si>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</si>
  <si>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</si>
  <si>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</si>
  <si>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</si>
  <si>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</si>
  <si>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</si>
  <si>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</si>
  <si>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</si>
  <si>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</si>
  <si>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</si>
  <si>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</si>
  <si>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</si>
  <si>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</si>
  <si>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</si>
  <si>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</si>
  <si>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</si>
  <si>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</si>
  <si>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</si>
  <si>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</si>
  <si>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</si>
  <si>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</si>
  <si>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</si>
  <si>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</si>
  <si>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</si>
  <si>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</si>
  <si>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</si>
  <si>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</si>
  <si>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</si>
  <si>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</si>
  <si>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</si>
  <si>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</si>
  <si>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</si>
  <si>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</si>
  <si>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</si>
  <si>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</si>
  <si>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</si>
  <si>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</si>
  <si>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</si>
  <si>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</si>
  <si>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</si>
  <si>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</si>
  <si>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</si>
  <si>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</si>
  <si>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</si>
  <si>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</si>
  <si>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</si>
  <si>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</si>
  <si>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</si>
  <si>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</si>
  <si>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</si>
  <si>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</si>
  <si>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</si>
  <si>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</si>
  <si>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</si>
  <si>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</si>
  <si>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</si>
  <si>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</si>
  <si>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</si>
  <si>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</si>
  <si>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</si>
  <si>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</si>
  <si>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</si>
  <si>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</si>
  <si>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</si>
  <si>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</si>
  <si>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</si>
  <si>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</si>
  <si>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</si>
  <si>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</si>
  <si>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</si>
  <si>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</si>
  <si>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</si>
  <si>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</si>
  <si>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</si>
  <si>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</si>
  <si>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</si>
  <si>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</si>
  <si>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</si>
  <si>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</si>
  <si>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</si>
  <si>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</si>
  <si>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</si>
  <si>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</si>
  <si>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</si>
  <si>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</si>
  <si>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</si>
  <si>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</si>
  <si>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</si>
  <si>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</si>
  <si>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</si>
  <si>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</si>
  <si>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</si>
  <si>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</si>
  <si>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</si>
  <si>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</si>
  <si>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</si>
  <si>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</si>
  <si>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</si>
  <si>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</si>
  <si>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</si>
  <si>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</si>
  <si>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</si>
  <si>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</si>
  <si>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</si>
  <si>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</si>
  <si>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</si>
  <si>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</si>
  <si>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</si>
  <si>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</si>
  <si>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</si>
  <si>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</si>
  <si>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</si>
  <si>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</si>
  <si>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</si>
  <si>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</si>
  <si>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</si>
  <si>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</si>
  <si>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</si>
  <si>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</si>
  <si>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</si>
  <si>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</si>
  <si>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</si>
  <si>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</si>
  <si>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</si>
  <si>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</si>
  <si>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</si>
  <si>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</si>
  <si>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</si>
  <si>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</si>
  <si>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</si>
  <si>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</si>
  <si>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</si>
  <si>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</si>
  <si>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</si>
  <si>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</si>
  <si>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</si>
  <si>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</si>
  <si>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</si>
  <si>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</si>
  <si>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</si>
  <si>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</si>
  <si>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</si>
  <si>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</si>
  <si>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</si>
  <si>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</si>
  <si>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</si>
  <si>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</si>
  <si>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</si>
  <si>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</si>
  <si>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</si>
  <si>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</si>
  <si>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</si>
  <si>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</si>
  <si>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</si>
  <si>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</si>
  <si>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</si>
  <si>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</si>
  <si>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</si>
  <si>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</si>
  <si>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</si>
  <si>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</si>
  <si>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</si>
  <si>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</si>
  <si>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</si>
  <si>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</si>
  <si>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</si>
  <si>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</si>
  <si>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</si>
  <si>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</si>
  <si>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</si>
  <si>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</si>
  <si>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</si>
  <si>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</si>
  <si>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</si>
  <si>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</si>
  <si>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</si>
  <si>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</si>
  <si>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</si>
  <si>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</si>
  <si>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</si>
  <si>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</si>
  <si>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</si>
  <si>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</si>
  <si>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</si>
  <si>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</si>
  <si>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</si>
  <si>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</si>
  <si>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</si>
  <si>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</si>
  <si>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</si>
  <si>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</si>
  <si>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</si>
  <si>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</si>
  <si>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</si>
  <si>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</si>
  <si>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</si>
  <si>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</si>
  <si>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</si>
  <si>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</si>
  <si>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</si>
  <si>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</si>
  <si>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</si>
  <si>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</si>
  <si>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</si>
  <si>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</si>
  <si>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</si>
  <si>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</si>
  <si>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</si>
  <si>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</si>
  <si>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</si>
  <si>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</si>
  <si>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</si>
  <si>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</si>
  <si>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</si>
  <si>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</si>
  <si>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</si>
  <si>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</si>
  <si>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</si>
  <si>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</si>
  <si>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</si>
  <si>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</si>
  <si>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</si>
  <si>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</si>
  <si>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</si>
  <si>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</si>
  <si>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</si>
  <si>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</si>
  <si>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</si>
  <si>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</si>
  <si>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</si>
  <si>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</si>
  <si>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</si>
  <si>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</si>
  <si>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</si>
  <si>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</si>
  <si>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</si>
  <si>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</si>
  <si>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</si>
  <si>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</si>
  <si>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</si>
  <si>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</si>
  <si>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</si>
  <si>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</si>
  <si>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</si>
  <si>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</si>
  <si>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</si>
  <si>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</si>
  <si>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</si>
  <si>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</si>
  <si>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</si>
  <si>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</si>
  <si>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</si>
  <si>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</si>
  <si>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</si>
  <si>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</si>
  <si>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</si>
  <si>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</si>
  <si>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</si>
  <si>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</si>
  <si>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</si>
  <si>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</si>
  <si>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</si>
  <si>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</si>
  <si>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</si>
  <si>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</si>
  <si>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</si>
  <si>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</si>
  <si>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</si>
  <si>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</si>
  <si>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</si>
  <si>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</si>
  <si>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</si>
  <si>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</si>
  <si>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</si>
  <si>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</si>
  <si>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</si>
  <si>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</si>
  <si>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</si>
  <si>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</si>
  <si>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</si>
  <si>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</si>
  <si>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</si>
  <si>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</si>
  <si>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</si>
  <si>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</si>
  <si>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</si>
  <si>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</si>
  <si>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</si>
  <si>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</si>
  <si>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</si>
  <si>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</si>
  <si>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</si>
  <si>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</si>
  <si>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</si>
  <si>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</si>
  <si>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</si>
  <si>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</si>
  <si>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</si>
  <si>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</si>
  <si>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</si>
  <si>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</si>
  <si>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</si>
  <si>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</si>
  <si>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</si>
  <si>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</si>
  <si>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</si>
  <si>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</si>
  <si>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</si>
  <si>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</si>
  <si>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</si>
  <si>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</si>
  <si>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</si>
  <si>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</si>
  <si>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</si>
  <si>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</si>
  <si>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</si>
  <si>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</si>
  <si>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</si>
  <si>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</si>
  <si>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</si>
  <si>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</si>
  <si>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</si>
  <si>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</si>
  <si>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</si>
  <si>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</si>
  <si>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</si>
  <si>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</si>
  <si>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</si>
  <si>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</si>
  <si>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</si>
  <si>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</si>
  <si>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</si>
  <si>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</si>
  <si>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</si>
  <si>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</si>
  <si>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</si>
  <si>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</si>
  <si>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</si>
  <si>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</si>
  <si>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</si>
  <si>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</si>
  <si>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</si>
  <si>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</si>
  <si>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</si>
  <si>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</si>
  <si>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</si>
  <si>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</si>
  <si>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</si>
  <si>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</si>
  <si>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</si>
  <si>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</si>
  <si>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</si>
  <si>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</si>
  <si>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</si>
  <si>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</si>
  <si>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</si>
  <si>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</si>
  <si>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</si>
  <si>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</si>
  <si>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</si>
  <si>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</si>
  <si>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</si>
  <si>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</si>
  <si>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</si>
  <si>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</si>
  <si>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</si>
  <si>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</si>
  <si>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</si>
  <si>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</si>
  <si>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</si>
  <si>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</si>
  <si>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</si>
  <si>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</si>
  <si>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</si>
  <si>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</si>
  <si>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</si>
  <si>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</si>
  <si>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</si>
  <si>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</si>
  <si>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</si>
  <si>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</si>
  <si>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</si>
  <si>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</si>
  <si>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</si>
  <si>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</si>
  <si>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</si>
  <si>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</si>
  <si>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</si>
  <si>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</si>
  <si>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</si>
  <si>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</si>
  <si>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</si>
  <si>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</si>
  <si>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</si>
  <si>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</si>
  <si>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</si>
  <si>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</si>
  <si>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</si>
  <si>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</si>
  <si>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</si>
  <si>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</si>
  <si>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</si>
  <si>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</si>
  <si>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</si>
  <si>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</si>
  <si>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</si>
  <si>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</si>
  <si>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</si>
  <si>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</si>
  <si>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</si>
  <si>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</si>
  <si>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</si>
  <si>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</si>
  <si>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</si>
  <si>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</si>
  <si>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</si>
  <si>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</si>
  <si>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</si>
  <si>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</si>
  <si>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</si>
  <si>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</si>
  <si>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</si>
  <si>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</si>
  <si>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</si>
  <si>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</si>
  <si>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</si>
  <si>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</si>
  <si>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</si>
  <si>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</si>
  <si>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</si>
  <si>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</si>
  <si>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</si>
  <si>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</si>
  <si>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</si>
  <si>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</si>
  <si>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</si>
  <si>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</si>
  <si>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</si>
  <si>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</si>
  <si>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</si>
  <si>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</si>
  <si>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</si>
  <si>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</si>
  <si>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</si>
  <si>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</si>
  <si>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</si>
  <si>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</si>
  <si>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</si>
  <si>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</si>
  <si>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</si>
  <si>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</si>
  <si>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</si>
  <si>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</si>
  <si>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</si>
  <si>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</si>
  <si>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</si>
  <si>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</si>
  <si>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</si>
  <si>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</si>
  <si>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</si>
  <si>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</si>
  <si>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</si>
  <si>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</si>
  <si>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</si>
  <si>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</si>
  <si>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</si>
  <si>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</si>
  <si>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</si>
  <si>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</si>
  <si>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</si>
  <si>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</si>
  <si>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</si>
  <si>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</si>
  <si>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</si>
  <si>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</si>
  <si>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</si>
  <si>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</si>
  <si>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</si>
  <si>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</si>
  <si>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</si>
  <si>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</si>
  <si>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</si>
  <si>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</si>
  <si>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</si>
  <si>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</si>
  <si>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</si>
  <si>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</si>
  <si>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</si>
  <si>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</si>
  <si>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</si>
  <si>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</si>
  <si>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</si>
  <si>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</si>
  <si>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</si>
  <si>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</si>
  <si>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</si>
  <si>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</si>
  <si>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</si>
  <si>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</si>
  <si>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</si>
  <si>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</si>
  <si>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</si>
  <si>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</si>
  <si>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</si>
  <si>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</si>
  <si>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</si>
  <si>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</si>
  <si>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</si>
  <si>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</si>
  <si>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</si>
  <si>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</si>
  <si>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</si>
  <si>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</si>
  <si>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</si>
  <si>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</si>
  <si>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</si>
  <si>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</si>
  <si>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</si>
  <si>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</si>
  <si>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</si>
  <si>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</si>
  <si>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</si>
  <si>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</si>
  <si>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</si>
  <si>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</si>
  <si>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</si>
  <si>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</si>
  <si>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</si>
  <si>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</si>
  <si>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</si>
  <si>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</si>
  <si>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</si>
  <si>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</si>
  <si>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</si>
  <si>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</si>
  <si>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</si>
  <si>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</si>
  <si>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</si>
  <si>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</si>
  <si>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</si>
  <si>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</si>
  <si>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</si>
  <si>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</si>
  <si>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</si>
  <si>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</si>
  <si>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</si>
  <si>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</si>
  <si>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</si>
  <si>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</si>
  <si>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</si>
  <si>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</si>
  <si>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</si>
  <si>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</si>
  <si>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</si>
  <si>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</si>
  <si>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</si>
  <si>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</si>
  <si>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</si>
  <si>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</si>
  <si>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</si>
  <si>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</si>
  <si>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</si>
  <si>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</si>
  <si>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</si>
  <si>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</si>
  <si>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</si>
  <si>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</si>
  <si>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</si>
  <si>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</si>
  <si>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</si>
  <si>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</si>
  <si>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</si>
  <si>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</si>
  <si>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</si>
  <si>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</si>
  <si>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</si>
  <si>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</si>
  <si>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</si>
  <si>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</si>
  <si>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</si>
  <si>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</si>
  <si>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</si>
  <si>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</si>
  <si>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</si>
  <si>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</si>
  <si>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</si>
  <si>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</si>
  <si>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</si>
  <si>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</si>
  <si>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</si>
  <si>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</si>
  <si>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</si>
  <si>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</si>
  <si>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</si>
  <si>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</si>
  <si>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</si>
  <si>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</si>
  <si>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</si>
  <si>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</si>
  <si>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</si>
  <si>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</si>
  <si>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</si>
  <si>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</si>
  <si>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</si>
  <si>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</si>
  <si>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</si>
  <si>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</si>
  <si>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</si>
  <si>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</si>
  <si>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</si>
  <si>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</si>
  <si>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</si>
  <si>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</si>
  <si>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</si>
  <si>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</si>
  <si>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</si>
  <si>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</si>
  <si>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</si>
  <si>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</si>
  <si>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</si>
  <si>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</si>
  <si>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</si>
  <si>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</si>
  <si>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</si>
  <si>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</si>
  <si>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</si>
  <si>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</si>
  <si>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</si>
  <si>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</si>
  <si>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</si>
  <si>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</si>
  <si>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</si>
  <si>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</si>
  <si>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</si>
  <si>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</si>
  <si>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</si>
  <si>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</si>
  <si>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</si>
  <si>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</si>
  <si>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</si>
  <si>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</si>
  <si>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</si>
  <si>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</si>
  <si>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</si>
  <si>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</si>
  <si>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</si>
  <si>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</si>
  <si>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</si>
  <si>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</si>
  <si>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</si>
  <si>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</si>
  <si>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</si>
  <si>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</si>
  <si>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</si>
  <si>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</si>
  <si>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</si>
  <si>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</si>
  <si>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</si>
  <si>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</si>
  <si>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</si>
  <si>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</si>
  <si>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</si>
  <si>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</si>
  <si>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</si>
  <si>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</si>
  <si>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</si>
  <si>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</si>
  <si>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</si>
  <si>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</si>
  <si>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</si>
  <si>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</si>
  <si>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</si>
  <si>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</si>
  <si>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</si>
  <si>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</si>
  <si>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</si>
  <si>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</si>
  <si>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</si>
  <si>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</si>
  <si>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</si>
  <si>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</si>
  <si>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</si>
  <si>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</si>
  <si>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</si>
  <si>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</si>
  <si>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</si>
  <si>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</si>
  <si>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</si>
  <si>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</si>
  <si>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</si>
  <si>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</si>
  <si>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</si>
  <si>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</si>
  <si>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</si>
  <si>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</si>
  <si>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</si>
  <si>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</si>
  <si>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</si>
  <si>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</si>
  <si>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</si>
  <si>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</si>
  <si>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</si>
  <si>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</si>
  <si>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</si>
  <si>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</si>
  <si>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</si>
  <si>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</si>
  <si>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</si>
  <si>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</si>
  <si>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</si>
  <si>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</si>
  <si>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</si>
  <si>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</si>
  <si>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</si>
  <si>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</si>
  <si>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</si>
  <si>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</si>
  <si>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</si>
  <si>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</si>
  <si>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</si>
  <si>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</si>
  <si>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</si>
  <si>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</si>
  <si>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</si>
  <si>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</si>
  <si>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</si>
  <si>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</si>
  <si>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</si>
  <si>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</si>
  <si>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</si>
  <si>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</si>
  <si>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</si>
  <si>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</si>
  <si>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</si>
  <si>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</si>
  <si>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</si>
  <si>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</si>
  <si>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</si>
  <si>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</si>
  <si>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</si>
  <si>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</si>
  <si>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</si>
  <si>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</si>
  <si>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</si>
  <si>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</si>
  <si>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</si>
  <si>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</si>
  <si>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</si>
  <si>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</si>
  <si>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</si>
  <si>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</si>
  <si>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</si>
  <si>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</si>
  <si>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</si>
  <si>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</si>
  <si>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</si>
  <si>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</si>
  <si>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</si>
  <si>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</si>
  <si>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</si>
  <si>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</si>
  <si>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</si>
  <si>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</si>
  <si>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</si>
  <si>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</si>
  <si>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</si>
  <si>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</si>
  <si>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</si>
  <si>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</si>
  <si>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</si>
  <si>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</si>
  <si>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</si>
  <si>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</si>
  <si>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</si>
  <si>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</si>
  <si>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</si>
  <si>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</si>
  <si>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</si>
  <si>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</si>
  <si>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</si>
  <si>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</si>
  <si>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</si>
  <si>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</si>
  <si>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</si>
  <si>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</si>
  <si>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</si>
  <si>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</si>
  <si>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</si>
  <si>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</si>
  <si>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</si>
  <si>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</si>
  <si>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</si>
  <si>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</si>
  <si>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</si>
  <si>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</si>
  <si>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</si>
  <si>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</si>
  <si>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</si>
  <si>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</si>
  <si>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</si>
  <si>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</si>
  <si>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</si>
  <si>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</si>
  <si>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</si>
  <si>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</si>
  <si>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</si>
  <si>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</si>
  <si>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</si>
  <si>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</si>
  <si>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</si>
  <si>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</si>
  <si>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</si>
  <si>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</si>
  <si>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</si>
  <si>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</si>
  <si>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</si>
  <si>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</si>
  <si>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</si>
  <si>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</si>
  <si>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</si>
  <si>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</si>
  <si>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</si>
  <si>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</si>
  <si>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</si>
  <si>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</si>
  <si>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</si>
  <si>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</si>
  <si>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</si>
  <si>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</si>
  <si>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</si>
  <si>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</si>
  <si>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</si>
  <si>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</si>
  <si>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</si>
  <si>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</si>
  <si>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</si>
  <si>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</si>
  <si>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</si>
  <si>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</si>
  <si>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</si>
  <si>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</si>
  <si>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</si>
  <si>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</si>
  <si>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</si>
  <si>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</si>
  <si>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</si>
  <si>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</si>
  <si>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</si>
  <si>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</si>
  <si>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</si>
  <si>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</si>
  <si>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</si>
  <si>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</si>
  <si>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</si>
  <si>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</si>
  <si>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</si>
  <si>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</si>
  <si>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</si>
  <si>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</si>
  <si>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</si>
  <si>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</si>
  <si>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</si>
  <si>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</si>
  <si>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</si>
  <si>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</si>
  <si>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</si>
  <si>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</si>
  <si>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</si>
  <si>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</si>
  <si>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</si>
  <si>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</si>
  <si>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</si>
  <si>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</si>
  <si>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</si>
  <si>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</si>
  <si>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</si>
  <si>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</si>
  <si>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</si>
  <si>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</si>
  <si>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</si>
  <si>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</si>
  <si>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</si>
  <si>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</si>
  <si>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</si>
  <si>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</si>
  <si>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</si>
  <si>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</si>
  <si>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</si>
  <si>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</si>
  <si>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</si>
  <si>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</si>
  <si>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</si>
  <si>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</si>
  <si>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</si>
  <si>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</si>
  <si>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</si>
  <si>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</si>
  <si>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</si>
  <si>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</si>
  <si>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</si>
  <si>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</si>
  <si>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</si>
  <si>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</si>
  <si>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</si>
  <si>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</si>
  <si>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</si>
  <si>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</si>
  <si>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</si>
  <si>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</si>
  <si>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</si>
  <si>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</si>
  <si>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</si>
  <si>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</si>
  <si>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</si>
  <si>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</si>
  <si>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</si>
  <si>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</si>
  <si>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</si>
  <si>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</si>
  <si>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</si>
  <si>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</si>
  <si>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</si>
  <si>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</si>
  <si>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</si>
  <si>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</si>
  <si>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</si>
  <si>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</si>
  <si>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</si>
  <si>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</si>
  <si>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</si>
  <si>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</si>
  <si>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</si>
  <si>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</si>
  <si>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</si>
  <si>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</si>
  <si>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</si>
  <si>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</si>
  <si>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</si>
  <si>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</si>
  <si>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</si>
  <si>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</si>
  <si>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</si>
  <si>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</si>
  <si>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</si>
  <si>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</si>
  <si>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</si>
  <si>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</si>
  <si>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</si>
  <si>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</si>
  <si>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</si>
  <si>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</si>
  <si>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</si>
  <si>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</si>
  <si>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</si>
  <si>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</si>
  <si>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</si>
  <si>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</si>
  <si>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</si>
  <si>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</si>
  <si>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</si>
  <si>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</si>
  <si>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</si>
  <si>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</si>
  <si>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</si>
  <si>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</si>
  <si>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</si>
  <si>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</si>
  <si>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</si>
  <si>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</si>
  <si>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</si>
  <si>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</si>
  <si>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</si>
  <si>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</si>
  <si>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</si>
  <si>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</si>
  <si>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</si>
  <si>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</si>
  <si>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</si>
  <si>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</si>
  <si>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</si>
  <si>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</si>
  <si>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</si>
  <si>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</si>
  <si>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</si>
  <si>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</si>
  <si>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</si>
  <si>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</si>
  <si>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</si>
  <si>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</si>
  <si>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</si>
  <si>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</si>
  <si>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</si>
  <si>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</si>
  <si>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</si>
  <si>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</si>
  <si>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</si>
  <si>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</si>
  <si>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</si>
  <si>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</si>
  <si>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</si>
  <si>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</si>
  <si>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</si>
  <si>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</si>
  <si>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</si>
  <si>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</si>
  <si>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</si>
  <si>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</si>
  <si>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</si>
  <si>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</si>
  <si>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</si>
  <si>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</si>
  <si>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</si>
  <si>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</si>
  <si>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</si>
  <si>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</si>
  <si>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</si>
  <si>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</si>
  <si>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</si>
  <si>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</si>
  <si>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</si>
  <si>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</si>
  <si>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</si>
  <si>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</si>
  <si>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</si>
  <si>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</si>
  <si>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</si>
  <si>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</si>
  <si>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</si>
  <si>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</si>
  <si>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</si>
  <si>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</si>
  <si>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</si>
  <si>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</si>
  <si>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</si>
  <si>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</si>
  <si>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</si>
  <si>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</si>
  <si>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</si>
  <si>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</si>
  <si>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</si>
  <si>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</si>
  <si>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</si>
  <si>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</si>
  <si>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</si>
  <si>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</si>
  <si>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</si>
  <si>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</si>
  <si>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</si>
  <si>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</si>
  <si>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</si>
  <si>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</si>
  <si>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</si>
  <si>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</si>
  <si>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</si>
  <si>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</si>
  <si>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</si>
  <si>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</si>
  <si>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</si>
  <si>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</si>
  <si>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</si>
  <si>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</si>
  <si>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</si>
  <si>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</si>
  <si>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</si>
  <si>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</si>
  <si>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</si>
  <si>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</si>
  <si>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</si>
  <si>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</si>
  <si>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</si>
  <si>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</si>
  <si>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</si>
  <si>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</si>
  <si>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</si>
  <si>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</si>
  <si>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</si>
  <si>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</si>
  <si>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</si>
  <si>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</si>
  <si>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</si>
  <si>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</si>
  <si>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</si>
  <si>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</si>
  <si>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</si>
  <si>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</si>
  <si>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</si>
  <si>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</si>
  <si>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</si>
  <si>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</si>
  <si>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</si>
  <si>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</si>
  <si>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</si>
  <si>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</si>
  <si>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</si>
  <si>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</si>
  <si>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</si>
  <si>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</si>
  <si>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</si>
  <si>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</si>
  <si>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</si>
  <si>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</si>
  <si>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</si>
  <si>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</si>
  <si>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</si>
  <si>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</si>
  <si>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</si>
  <si>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</si>
  <si>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</si>
  <si>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</si>
  <si>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</si>
  <si>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</si>
  <si>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</si>
  <si>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</si>
  <si>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</si>
  <si>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</si>
  <si>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</si>
  <si>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</si>
  <si>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</si>
  <si>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</si>
  <si>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</si>
  <si>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</si>
  <si>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</si>
  <si>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</si>
  <si>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</si>
  <si>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</si>
  <si>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</si>
  <si>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</si>
  <si>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</si>
  <si>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</si>
  <si>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</si>
  <si>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</si>
  <si>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</si>
  <si>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</si>
  <si>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</si>
  <si>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</si>
  <si>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</si>
  <si>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</si>
  <si>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</si>
  <si>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</si>
  <si>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</si>
  <si>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</si>
  <si>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</si>
  <si>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</si>
  <si>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</si>
  <si>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</si>
  <si>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</si>
  <si>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</si>
  <si>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</si>
  <si>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</si>
  <si>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</si>
  <si>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</si>
  <si>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</si>
  <si>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</si>
  <si>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</si>
  <si>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</si>
  <si>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</si>
  <si>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</si>
  <si>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</si>
  <si>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</si>
  <si>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</si>
  <si>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</si>
  <si>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</si>
  <si>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</si>
  <si>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</si>
  <si>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</si>
  <si>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</si>
  <si>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</si>
  <si>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</si>
  <si>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</si>
  <si>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</si>
  <si>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</si>
  <si>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</si>
  <si>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</si>
  <si>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</si>
  <si>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</si>
  <si>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</si>
  <si>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</si>
  <si>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</si>
  <si>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</si>
  <si>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</si>
  <si>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</si>
  <si>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</si>
  <si>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</si>
  <si>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</si>
  <si>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</si>
  <si>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</si>
  <si>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</si>
  <si>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</si>
  <si>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</si>
  <si>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</si>
  <si>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</si>
  <si>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</si>
  <si>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</si>
  <si>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</si>
  <si>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</si>
  <si>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</si>
  <si>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</si>
  <si>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</si>
  <si>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</si>
  <si>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</si>
  <si>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</si>
  <si>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</si>
  <si>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</si>
  <si>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</si>
  <si>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</si>
  <si>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</si>
  <si>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</si>
  <si>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</si>
  <si>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</si>
  <si>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</si>
  <si>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</si>
  <si>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</si>
  <si>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</si>
  <si>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</si>
  <si>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</si>
  <si>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</si>
  <si>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</si>
  <si>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</si>
  <si>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</si>
  <si>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</si>
  <si>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</si>
  <si>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</si>
  <si>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</si>
  <si>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</si>
  <si>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</si>
  <si>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</si>
  <si>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</si>
  <si>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</si>
  <si>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</si>
  <si>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</si>
  <si>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</si>
  <si>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</si>
  <si>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</si>
  <si>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</si>
  <si>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</si>
  <si>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</si>
  <si>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</si>
  <si>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</si>
  <si>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</si>
  <si>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</si>
  <si>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</si>
  <si>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</si>
  <si>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</si>
  <si>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</si>
  <si>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</si>
  <si>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</si>
  <si>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</si>
  <si>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</si>
  <si>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</si>
  <si>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</si>
  <si>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</si>
  <si>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</si>
  <si>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</si>
  <si>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</si>
  <si>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</si>
  <si>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</si>
  <si>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</si>
  <si>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</si>
  <si>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</si>
  <si>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</si>
  <si>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</si>
  <si>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</si>
  <si>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</si>
  <si>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</si>
  <si>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</si>
  <si>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</si>
  <si>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</si>
  <si>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</si>
  <si>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</si>
  <si>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</si>
  <si>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</si>
  <si>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</si>
  <si>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</si>
  <si>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</si>
  <si>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</si>
  <si>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</si>
  <si>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</si>
  <si>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</si>
  <si>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</si>
  <si>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</si>
  <si>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</si>
  <si>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</si>
  <si>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</si>
  <si>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</si>
  <si>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</si>
  <si>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</si>
  <si>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</si>
  <si>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</si>
  <si>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</si>
  <si>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</si>
  <si>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</si>
  <si>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</si>
  <si>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</si>
  <si>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</si>
  <si>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</si>
  <si>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</si>
  <si>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</si>
  <si>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</si>
  <si>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</si>
  <si>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</si>
  <si>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</si>
  <si>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</si>
  <si>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</si>
  <si>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</si>
  <si>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</si>
  <si>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</si>
  <si>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</si>
  <si>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</si>
  <si>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</si>
  <si>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</si>
  <si>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</si>
  <si>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</si>
  <si>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</si>
  <si>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</si>
  <si>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</si>
  <si>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</si>
  <si>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</si>
  <si>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</si>
  <si>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</si>
  <si>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</si>
  <si>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</si>
  <si>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</si>
  <si>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</si>
  <si>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</si>
  <si>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</si>
  <si>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</si>
  <si>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</si>
  <si>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</si>
  <si>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</si>
  <si>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</si>
  <si>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</si>
  <si>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</si>
  <si>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</si>
  <si>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</si>
  <si>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</si>
  <si>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</si>
  <si>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</si>
  <si>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</si>
  <si>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</si>
  <si>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</si>
  <si>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</si>
  <si>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</si>
  <si>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</si>
  <si>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</si>
  <si>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</si>
  <si>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</si>
  <si>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</si>
  <si>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</si>
  <si>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</si>
  <si>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</si>
  <si>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</si>
  <si>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</si>
  <si>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</si>
  <si>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</si>
  <si>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</si>
  <si>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</si>
  <si>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</si>
  <si>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</si>
  <si>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</si>
  <si>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</si>
  <si>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</si>
  <si>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</si>
  <si>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</si>
  <si>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</si>
  <si>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</si>
  <si>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</si>
  <si>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</si>
  <si>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</si>
  <si>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</si>
  <si>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</si>
  <si>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</si>
  <si>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</si>
  <si>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</si>
  <si>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</si>
  <si>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</si>
  <si>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</si>
  <si>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</si>
  <si>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</si>
  <si>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</si>
  <si>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</si>
  <si>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</si>
  <si>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</si>
  <si>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</si>
  <si>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</si>
  <si>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</si>
  <si>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</si>
  <si>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</si>
  <si>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</si>
  <si>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</si>
  <si>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</si>
  <si>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</si>
  <si>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</si>
  <si>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</si>
  <si>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</si>
  <si>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</si>
  <si>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</si>
  <si>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</si>
  <si>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</si>
  <si>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</si>
  <si>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</si>
  <si>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</si>
  <si>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</si>
  <si>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</si>
  <si>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</si>
  <si>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</si>
  <si>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</si>
  <si>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</si>
  <si>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</si>
  <si>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</si>
  <si>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</si>
  <si>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</si>
  <si>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</si>
  <si>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</si>
  <si>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</si>
  <si>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</si>
  <si>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</si>
  <si>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</si>
  <si>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</si>
  <si>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</si>
  <si>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</si>
  <si>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</si>
  <si>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</si>
  <si>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</si>
  <si>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</si>
  <si>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</si>
  <si>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</si>
  <si>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</si>
  <si>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</si>
  <si>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</si>
  <si>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</si>
  <si>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</si>
  <si>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</si>
  <si>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</si>
  <si>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</si>
  <si>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</si>
  <si>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</si>
  <si>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</si>
  <si>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</si>
  <si>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</si>
  <si>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</si>
  <si>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</si>
  <si>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</si>
  <si>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</si>
  <si>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</si>
  <si>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</si>
  <si>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</si>
  <si>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</si>
  <si>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</si>
  <si>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</si>
  <si>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</si>
  <si>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</si>
  <si>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</si>
  <si>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</si>
  <si>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</si>
  <si>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</si>
  <si>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</si>
  <si>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</si>
  <si>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</si>
  <si>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</si>
  <si>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</si>
  <si>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</si>
  <si>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</si>
  <si>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</si>
  <si>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</si>
  <si>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</si>
  <si>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</si>
  <si>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</si>
  <si>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</si>
  <si>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</si>
  <si>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</si>
  <si>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</si>
  <si>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</si>
  <si>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</si>
  <si>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</si>
  <si>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</si>
  <si>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</si>
  <si>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</si>
  <si>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</si>
  <si>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</si>
  <si>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</si>
  <si>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</si>
  <si>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</si>
  <si>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</si>
  <si>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</si>
  <si>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</si>
  <si>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</si>
  <si>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</si>
  <si>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</si>
  <si>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</si>
  <si>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</si>
  <si>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</si>
  <si>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</si>
  <si>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</si>
  <si>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</si>
  <si>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</si>
  <si>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</si>
  <si>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</si>
  <si>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</si>
  <si>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</si>
  <si>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</si>
  <si>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</si>
  <si>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</si>
  <si>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</si>
  <si>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</si>
  <si>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</si>
  <si>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</si>
  <si>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</si>
  <si>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</si>
  <si>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</si>
  <si>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</si>
  <si>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</si>
  <si>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</si>
  <si>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</si>
  <si>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</si>
  <si>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</si>
  <si>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</si>
  <si>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</si>
  <si>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</si>
  <si>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</si>
  <si>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</si>
  <si>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</si>
  <si>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</si>
  <si>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</si>
  <si>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</si>
  <si>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</si>
  <si>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</si>
  <si>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</si>
  <si>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</si>
  <si>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</si>
  <si>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</si>
  <si>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</si>
  <si>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</si>
  <si>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</si>
  <si>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</si>
  <si>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</si>
  <si>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</si>
  <si>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</si>
  <si>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</si>
  <si>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</si>
  <si>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</si>
  <si>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</si>
  <si>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</si>
  <si>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</si>
  <si>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</si>
  <si>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</si>
  <si>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</si>
  <si>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</si>
  <si>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</si>
  <si>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</si>
  <si>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</si>
  <si>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</si>
  <si>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</si>
  <si>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</si>
  <si>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</si>
  <si>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</si>
  <si>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</si>
  <si>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</si>
  <si>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</si>
  <si>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</si>
  <si>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</si>
  <si>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</si>
  <si>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</si>
  <si>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</si>
  <si>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</si>
  <si>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</si>
  <si>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</si>
  <si>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</si>
  <si>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</si>
  <si>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</si>
  <si>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</si>
  <si>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</si>
  <si>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</si>
  <si>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</si>
  <si>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</si>
  <si>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</si>
  <si>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</si>
  <si>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</si>
  <si>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</si>
  <si>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</si>
  <si>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</si>
  <si>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</si>
  <si>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</si>
  <si>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</si>
  <si>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</si>
  <si>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</si>
  <si>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</si>
  <si>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</si>
  <si>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</si>
  <si>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</si>
  <si>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</si>
  <si>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</si>
  <si>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</si>
  <si>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</si>
  <si>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</si>
  <si>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</si>
  <si>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</si>
  <si>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</si>
  <si>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</si>
  <si>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</si>
  <si>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</si>
  <si>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</si>
  <si>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</si>
  <si>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</si>
  <si>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</si>
  <si>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</si>
  <si>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</si>
  <si>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</si>
  <si>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</si>
  <si>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</si>
  <si>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</si>
  <si>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</si>
  <si>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</si>
  <si>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</si>
  <si>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</si>
  <si>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</si>
  <si>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</si>
  <si>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</si>
  <si>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</si>
  <si>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</si>
  <si>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</si>
  <si>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</si>
  <si>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</si>
  <si>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</si>
  <si>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</si>
  <si>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</si>
  <si>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</si>
  <si>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</si>
  <si>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</si>
  <si>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</si>
  <si>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</si>
  <si>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</si>
  <si>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</si>
  <si>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</si>
  <si>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</si>
  <si>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</si>
  <si>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</si>
  <si>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</si>
  <si>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</si>
  <si>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</si>
  <si>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</si>
  <si>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</si>
  <si>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</si>
  <si>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</si>
  <si>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</si>
  <si>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</si>
  <si>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</si>
  <si>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</si>
  <si>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</si>
  <si>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</si>
  <si>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</si>
  <si>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</si>
  <si>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</si>
  <si>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</si>
  <si>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</si>
  <si>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</si>
  <si>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</si>
  <si>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</si>
  <si>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</si>
  <si>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</si>
  <si>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</si>
  <si>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</si>
  <si>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</si>
  <si>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</si>
  <si>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</si>
  <si>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</si>
  <si>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</si>
  <si>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</si>
  <si>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</si>
  <si>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</si>
  <si>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</si>
  <si>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</si>
  <si>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</si>
  <si>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</si>
  <si>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</si>
  <si>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</si>
  <si>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</si>
  <si>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</si>
  <si>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</si>
  <si>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</si>
  <si>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</si>
  <si>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</si>
  <si>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</si>
  <si>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</si>
  <si>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</si>
  <si>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</si>
  <si>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</si>
  <si>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</si>
  <si>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</si>
  <si>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</si>
  <si>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</si>
  <si>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</si>
  <si>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</si>
  <si>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</si>
  <si>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</si>
  <si>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</si>
  <si>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</si>
  <si>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</si>
  <si>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</si>
  <si>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</si>
  <si>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</si>
  <si>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</si>
  <si>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</si>
  <si>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</si>
  <si>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</si>
  <si>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</si>
  <si>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</si>
  <si>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</si>
  <si>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</si>
  <si>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</si>
  <si>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</si>
  <si>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</si>
  <si>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</si>
  <si>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</si>
  <si>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</si>
  <si>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</si>
  <si>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</si>
  <si>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</si>
  <si>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</si>
  <si>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</si>
  <si>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</si>
  <si>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</si>
  <si>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</si>
  <si>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</si>
  <si>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</si>
  <si>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</si>
  <si>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</si>
  <si>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</si>
  <si>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</si>
  <si>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</si>
  <si>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</si>
  <si>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</si>
  <si>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</si>
  <si>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</si>
  <si>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</si>
  <si>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</si>
  <si>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</si>
  <si>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</si>
  <si>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</si>
  <si>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</si>
  <si>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</si>
  <si>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</si>
  <si>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</si>
  <si>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</si>
  <si>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</si>
  <si>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</si>
  <si>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</si>
  <si>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</si>
  <si>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</si>
  <si>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</si>
  <si>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</si>
  <si>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</si>
  <si>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</si>
  <si>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</si>
  <si>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</si>
  <si>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</si>
  <si>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</si>
  <si>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</si>
  <si>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</si>
  <si>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</si>
  <si>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</si>
  <si>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</si>
  <si>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</si>
  <si>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</si>
  <si>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</si>
  <si>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</si>
  <si>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</si>
  <si>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</si>
  <si>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</si>
  <si>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</si>
  <si>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</si>
  <si>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</si>
  <si>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</si>
  <si>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</si>
  <si>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</si>
  <si>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</si>
  <si>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</si>
  <si>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</si>
  <si>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</si>
  <si>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</si>
  <si>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</si>
  <si>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</si>
  <si>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</si>
  <si>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</si>
  <si>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</si>
  <si>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</si>
  <si>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</si>
  <si>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</si>
  <si>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</si>
  <si>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</si>
  <si>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</si>
  <si>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</si>
  <si>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</si>
  <si>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</si>
  <si>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</si>
  <si>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</si>
  <si>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</si>
  <si>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</si>
  <si>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</si>
  <si>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</si>
  <si>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</si>
  <si>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</si>
  <si>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</si>
  <si>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</si>
  <si>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</si>
  <si>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</si>
  <si>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</si>
  <si>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</si>
  <si>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</si>
  <si>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</si>
  <si>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</si>
  <si>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</si>
  <si>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</si>
  <si>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</si>
  <si>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</si>
  <si>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</si>
  <si>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</si>
  <si>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</si>
  <si>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</si>
  <si>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</si>
  <si>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</si>
  <si>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</si>
  <si>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</si>
  <si>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</si>
  <si>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</si>
  <si>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</si>
  <si>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</si>
  <si>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</si>
  <si>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</si>
  <si>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</si>
  <si>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</si>
  <si>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</si>
  <si>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</si>
  <si>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</si>
  <si>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</si>
  <si>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</si>
  <si>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</si>
  <si>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</si>
  <si>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</si>
  <si>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</si>
  <si>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</si>
  <si>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</si>
  <si>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</si>
  <si>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</si>
  <si>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</si>
  <si>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</si>
  <si>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</si>
  <si>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</si>
  <si>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</si>
  <si>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</si>
  <si>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</si>
  <si>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</si>
  <si>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</si>
  <si>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</si>
  <si>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</si>
  <si>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</si>
  <si>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</si>
  <si>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</si>
  <si>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</si>
  <si>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</si>
  <si>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</si>
  <si>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</si>
  <si>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</si>
  <si>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</si>
  <si>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</si>
  <si>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</si>
  <si>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</si>
  <si>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</si>
  <si>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</si>
  <si>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</si>
  <si>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</si>
  <si>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</si>
  <si>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</si>
  <si>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</si>
  <si>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</si>
  <si>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</si>
  <si>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</si>
  <si>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</si>
  <si>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</si>
  <si>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</si>
  <si>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</si>
  <si>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</si>
  <si>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</si>
  <si>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</si>
  <si>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</si>
  <si>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</si>
  <si>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</si>
  <si>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</si>
  <si>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</si>
  <si>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</si>
  <si>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</si>
  <si>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</si>
  <si>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</si>
  <si>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</si>
  <si>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</si>
  <si>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</si>
  <si>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</si>
  <si>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</si>
  <si>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</si>
  <si>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</si>
  <si>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</si>
  <si>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</si>
  <si>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</si>
  <si>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</si>
  <si>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</si>
  <si>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</si>
  <si>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</si>
  <si>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</si>
  <si>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</si>
  <si>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</si>
  <si>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</si>
  <si>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</si>
  <si>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</si>
  <si>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</si>
  <si>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</si>
  <si>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</si>
  <si>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</si>
  <si>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</si>
  <si>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</si>
  <si>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</si>
  <si>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</si>
  <si>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</si>
  <si>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</si>
  <si>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</si>
  <si>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</si>
  <si>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</si>
  <si>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</si>
  <si>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</si>
  <si>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</si>
  <si>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</si>
  <si>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</si>
  <si>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</si>
  <si>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</si>
  <si>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</si>
  <si>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</si>
  <si>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</si>
  <si>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</si>
  <si>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</si>
  <si>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</si>
  <si>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</si>
  <si>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</si>
  <si>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</si>
  <si>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</si>
  <si>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</si>
  <si>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</si>
  <si>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</si>
  <si>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</si>
  <si>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</si>
  <si>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</si>
  <si>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</si>
  <si>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</si>
  <si>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</si>
  <si>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</si>
  <si>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</si>
  <si>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</si>
  <si>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</si>
  <si>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</si>
  <si>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</si>
  <si>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</si>
  <si>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</si>
  <si>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</si>
  <si>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</si>
  <si>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</si>
  <si>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</si>
  <si>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</si>
  <si>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</si>
  <si>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</si>
  <si>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</si>
  <si>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</si>
  <si>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</si>
  <si>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</si>
  <si>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</si>
  <si>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</si>
  <si>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</si>
  <si>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</si>
  <si>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</si>
  <si>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</si>
  <si>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</si>
  <si>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</si>
  <si>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</si>
  <si>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</si>
  <si>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</si>
  <si>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</si>
  <si>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</si>
  <si>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</si>
  <si>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</si>
  <si>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</si>
  <si>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</si>
  <si>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</si>
  <si>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</si>
  <si>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</si>
  <si>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</si>
  <si>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</si>
  <si>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</si>
  <si>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</si>
  <si>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</si>
  <si>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</si>
  <si>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</si>
  <si>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</si>
  <si>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</si>
  <si>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</si>
  <si>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</si>
  <si>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</si>
  <si>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</si>
  <si>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</si>
  <si>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</si>
  <si>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</si>
  <si>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</si>
  <si>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</si>
  <si>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</si>
  <si>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</si>
  <si>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</si>
  <si>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</si>
  <si>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</si>
  <si>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</si>
  <si>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</si>
  <si>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</si>
  <si>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</si>
  <si>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</si>
  <si>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</si>
  <si>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</si>
  <si>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</si>
  <si>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</si>
  <si>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</si>
  <si>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</si>
  <si>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</si>
  <si>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</si>
  <si>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</si>
  <si>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</si>
  <si>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</si>
  <si>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</si>
  <si>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</si>
  <si>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</si>
  <si>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</si>
  <si>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</si>
  <si>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</si>
  <si>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</si>
  <si>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</si>
  <si>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</si>
  <si>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</si>
  <si>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</si>
  <si>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</si>
  <si>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</si>
  <si>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</si>
  <si>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</si>
  <si>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</si>
  <si>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</si>
  <si>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</si>
  <si>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</si>
  <si>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</si>
  <si>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</si>
  <si>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</si>
  <si>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</si>
  <si>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</si>
  <si>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</si>
  <si>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</si>
  <si>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</si>
  <si>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</si>
  <si>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</si>
  <si>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</si>
  <si>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</si>
  <si>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</si>
  <si>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</si>
  <si>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</si>
  <si>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</si>
  <si>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</si>
  <si>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</si>
  <si>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</si>
  <si>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</si>
  <si>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</si>
  <si>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</si>
  <si>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</si>
  <si>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</si>
  <si>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</si>
  <si>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</si>
  <si>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</si>
  <si>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</si>
  <si>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</si>
  <si>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</si>
  <si>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</si>
  <si>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</si>
  <si>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</si>
  <si>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</si>
  <si>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</si>
  <si>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</si>
  <si>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</si>
  <si>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</si>
  <si>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</si>
  <si>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</si>
  <si>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</si>
  <si>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</si>
  <si>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</si>
  <si>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</si>
  <si>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</si>
  <si>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</si>
  <si>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</si>
  <si>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</si>
  <si>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</si>
  <si>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</si>
  <si>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</si>
  <si>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</si>
  <si>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</si>
  <si>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</si>
  <si>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</si>
  <si>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</si>
  <si>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</si>
  <si>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</si>
  <si>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</si>
  <si>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</si>
  <si>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</si>
  <si>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</si>
  <si>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</si>
  <si>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</si>
  <si>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</si>
  <si>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</si>
  <si>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</si>
  <si>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</si>
  <si>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</si>
  <si>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</si>
  <si>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</si>
  <si>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</si>
  <si>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</si>
  <si>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</si>
  <si>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</si>
  <si>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</si>
  <si>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</si>
  <si>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</si>
  <si>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</si>
  <si>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</si>
  <si>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</si>
  <si>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</si>
  <si>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</si>
  <si>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</si>
  <si>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</si>
  <si>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</si>
  <si>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</si>
  <si>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</si>
  <si>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</si>
  <si>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</si>
  <si>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</si>
  <si>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</si>
  <si>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</si>
  <si>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</si>
  <si>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</si>
  <si>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</si>
  <si>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</si>
  <si>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</si>
  <si>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</si>
  <si>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</si>
  <si>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</si>
  <si>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</si>
  <si>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</si>
  <si>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</si>
  <si>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</si>
  <si>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</si>
  <si>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</si>
  <si>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</si>
  <si>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</si>
  <si>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</si>
  <si>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</si>
  <si>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</si>
  <si>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</si>
  <si>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</si>
  <si>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</si>
  <si>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</si>
  <si>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</si>
  <si>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</si>
  <si>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</si>
  <si>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</si>
  <si>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</si>
  <si>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</si>
  <si>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</si>
  <si>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</si>
  <si>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</si>
  <si>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</si>
  <si>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</si>
  <si>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</si>
  <si>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</si>
  <si>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</si>
  <si>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</si>
  <si>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</si>
  <si>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</si>
  <si>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</si>
  <si>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</si>
  <si>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</si>
  <si>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</si>
  <si>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</si>
  <si>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</si>
  <si>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</si>
  <si>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</si>
  <si>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</si>
  <si>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</si>
  <si>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</si>
  <si>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</si>
  <si>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</si>
  <si>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</si>
  <si>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</si>
  <si>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</si>
  <si>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</si>
  <si>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</si>
  <si>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</si>
  <si>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</si>
  <si>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</si>
  <si>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</si>
  <si>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</si>
  <si>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</si>
  <si>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</si>
  <si>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</si>
  <si>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</si>
  <si>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</si>
  <si>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</si>
  <si>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</si>
  <si>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</si>
  <si>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</si>
  <si>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</si>
  <si>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</si>
  <si>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</si>
  <si>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</si>
  <si>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</si>
  <si>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</si>
  <si>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</si>
  <si>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</si>
  <si>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</si>
  <si>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</si>
  <si>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</si>
  <si>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</si>
  <si>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</si>
  <si>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</si>
  <si>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</si>
  <si>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</si>
  <si>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</si>
  <si>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</si>
  <si>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</si>
  <si>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</si>
  <si>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</si>
  <si>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</si>
  <si>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</si>
  <si>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</si>
  <si>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</si>
  <si>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</si>
  <si>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</si>
  <si>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</si>
  <si>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</si>
  <si>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</si>
  <si>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</si>
  <si>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</si>
  <si>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</si>
  <si>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</si>
  <si>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</si>
  <si>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</si>
  <si>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</si>
  <si>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</si>
  <si>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</si>
  <si>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</si>
  <si>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</si>
  <si>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</si>
  <si>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</si>
  <si>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</si>
  <si>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</si>
  <si>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</si>
  <si>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</si>
  <si>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</si>
  <si>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</si>
  <si>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</si>
  <si>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</si>
  <si>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</si>
  <si>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</si>
  <si>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</si>
  <si>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</si>
  <si>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</si>
  <si>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</si>
  <si>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</si>
  <si>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</si>
  <si>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</si>
  <si>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</si>
  <si>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</si>
  <si>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</si>
  <si>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</si>
  <si>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</si>
  <si>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</si>
  <si>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</si>
  <si>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</si>
  <si>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</si>
  <si>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</si>
  <si>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</si>
  <si>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</si>
  <si>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</si>
  <si>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</si>
  <si>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</si>
  <si>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</si>
  <si>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</si>
  <si>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</si>
  <si>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</si>
  <si>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</si>
  <si>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</si>
  <si>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</si>
  <si>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</si>
  <si>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</si>
  <si>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</si>
  <si>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</si>
  <si>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</si>
  <si>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</si>
  <si>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</si>
  <si>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</si>
  <si>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</si>
  <si>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</si>
  <si>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</si>
  <si>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</si>
  <si>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</si>
  <si>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</si>
  <si>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</si>
  <si>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</si>
  <si>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</si>
  <si>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</si>
  <si>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</si>
  <si>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</si>
  <si>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</si>
  <si>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</si>
  <si>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</si>
  <si>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</si>
  <si>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</si>
  <si>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</si>
  <si>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</si>
  <si>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</si>
  <si>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</si>
  <si>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</si>
  <si>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</si>
  <si>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</si>
  <si>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</si>
  <si>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</si>
  <si>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</si>
  <si>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</si>
  <si>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</si>
  <si>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</si>
  <si>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</si>
  <si>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</si>
  <si>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</si>
  <si>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</si>
  <si>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</si>
  <si>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</si>
  <si>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</si>
  <si>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</si>
  <si>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</si>
  <si>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</si>
  <si>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</si>
  <si>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</si>
  <si>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</si>
  <si>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</si>
  <si>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</si>
  <si>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</si>
  <si>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</si>
  <si>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</si>
  <si>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</si>
  <si>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</si>
  <si>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</si>
  <si>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</si>
  <si>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</si>
  <si>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</si>
  <si>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</si>
  <si>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</si>
  <si>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</si>
  <si>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</si>
  <si>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</si>
  <si>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</si>
  <si>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</si>
  <si>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</si>
  <si>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</si>
  <si>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</si>
  <si>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</si>
  <si>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</si>
  <si>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</si>
  <si>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</si>
  <si>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</si>
  <si>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</si>
  <si>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</si>
  <si>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</si>
  <si>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</si>
  <si>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</si>
  <si>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</si>
  <si>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</si>
  <si>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</si>
  <si>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</si>
  <si>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</si>
  <si>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</si>
  <si>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</si>
  <si>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</si>
  <si>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</si>
  <si>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</si>
  <si>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</si>
  <si>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</si>
  <si>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</si>
  <si>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</si>
  <si>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</si>
  <si>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</si>
  <si>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</si>
  <si>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</si>
  <si>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</si>
  <si>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</si>
  <si>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</si>
  <si>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</si>
  <si>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</si>
  <si>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</si>
  <si>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</si>
  <si>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</si>
  <si>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</si>
  <si>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</si>
  <si>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</si>
  <si>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</si>
  <si>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</si>
  <si>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</si>
  <si>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</si>
  <si>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</si>
  <si>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</si>
  <si>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</si>
  <si>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</si>
  <si>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</si>
  <si>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</si>
  <si>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</si>
  <si>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</si>
  <si>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</si>
  <si>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</si>
  <si>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</si>
  <si>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</si>
  <si>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</si>
  <si>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</si>
  <si>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</si>
  <si>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</si>
  <si>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</si>
  <si>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</si>
  <si>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</si>
  <si>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</si>
  <si>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</si>
  <si>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</si>
  <si>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</si>
  <si>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</si>
  <si>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</si>
  <si>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</si>
  <si>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</si>
  <si>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</si>
  <si>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</si>
  <si>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</si>
  <si>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</si>
  <si>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</si>
  <si>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</si>
  <si>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</si>
  <si>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</si>
  <si>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</si>
  <si>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</si>
  <si>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</si>
  <si>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</si>
  <si>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</si>
  <si>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</si>
  <si>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</si>
  <si>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</si>
  <si>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</si>
  <si>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</si>
  <si>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</si>
  <si>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</si>
  <si>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</si>
  <si>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</si>
  <si>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</si>
  <si>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</si>
  <si>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</si>
  <si>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</si>
  <si>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</si>
  <si>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</si>
  <si>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</si>
  <si>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</si>
  <si>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</si>
  <si>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</si>
  <si>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</si>
  <si>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</si>
  <si>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</si>
  <si>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</si>
  <si>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</si>
  <si>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</si>
  <si>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</si>
  <si>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</si>
  <si>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</si>
  <si>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</si>
  <si>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</si>
  <si>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</si>
  <si>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</si>
  <si>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</si>
  <si>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</si>
  <si>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</si>
  <si>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</si>
  <si>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</si>
  <si>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</si>
  <si>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</si>
  <si>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</si>
  <si>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</si>
  <si>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</si>
  <si>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</si>
  <si>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</si>
  <si>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</si>
  <si>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</si>
  <si>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</si>
  <si>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</si>
  <si>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</si>
  <si>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</si>
  <si>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</si>
  <si>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</si>
  <si>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</si>
  <si>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</si>
  <si>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</si>
  <si>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</si>
  <si>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</si>
  <si>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</si>
  <si>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</si>
  <si>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</si>
  <si>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</si>
  <si>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</si>
  <si>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</si>
  <si>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</si>
  <si>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</si>
  <si>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</si>
  <si>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</si>
  <si>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</si>
  <si>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</si>
  <si>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</si>
  <si>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</si>
  <si>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</si>
  <si>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</si>
  <si>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</si>
  <si>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</si>
  <si>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</si>
  <si>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</si>
  <si>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</si>
  <si>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</si>
  <si>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</si>
  <si>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</si>
  <si>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</si>
  <si>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</si>
  <si>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</si>
  <si>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</si>
  <si>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</si>
  <si>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</si>
  <si>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</si>
  <si>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</si>
  <si>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</si>
  <si>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</si>
  <si>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</si>
  <si>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</si>
  <si>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</si>
  <si>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</si>
  <si>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</si>
  <si>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</si>
  <si>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</si>
  <si>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</si>
  <si>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</si>
  <si>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</si>
  <si>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</si>
  <si>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</si>
  <si>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</si>
  <si>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</si>
  <si>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</si>
  <si>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</si>
  <si>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</si>
  <si>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</si>
  <si>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</si>
  <si>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</si>
  <si>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</si>
  <si>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</si>
  <si>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</si>
  <si>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</si>
  <si>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</si>
  <si>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</si>
  <si>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</si>
  <si>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</si>
  <si>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</si>
  <si>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</si>
  <si>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</si>
  <si>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</si>
  <si>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</si>
  <si>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</si>
  <si>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</si>
  <si>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</si>
  <si>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</si>
  <si>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</si>
  <si>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</si>
  <si>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</si>
  <si>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</si>
  <si>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</si>
  <si>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</si>
  <si>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</si>
  <si>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</si>
  <si>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</si>
  <si>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</si>
  <si>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</si>
  <si>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</si>
  <si>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</si>
  <si>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</si>
  <si>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</si>
  <si>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</si>
  <si>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</si>
  <si>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</si>
  <si>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</si>
  <si>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</si>
  <si>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</si>
  <si>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</si>
  <si>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</si>
  <si>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</si>
  <si>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</si>
  <si>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</si>
  <si>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</si>
  <si>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</si>
  <si>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</si>
  <si>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</si>
  <si>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</si>
  <si>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</si>
  <si>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</si>
  <si>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</si>
  <si>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</si>
  <si>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</si>
  <si>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</si>
  <si>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</si>
  <si>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</si>
  <si>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</si>
  <si>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</si>
  <si>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</si>
  <si>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</si>
  <si>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</si>
  <si>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</si>
  <si>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</si>
  <si>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</si>
  <si>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</si>
  <si>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</si>
  <si>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</si>
  <si>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</si>
  <si>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</si>
  <si>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</si>
  <si>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</si>
  <si>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</si>
  <si>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</si>
  <si>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</si>
  <si>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</si>
  <si>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</si>
  <si>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</si>
  <si>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</si>
  <si>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</si>
  <si>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</si>
  <si>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</si>
  <si>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</si>
  <si>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</si>
  <si>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</si>
  <si>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</si>
  <si>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</si>
  <si>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</si>
  <si>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</si>
  <si>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</si>
  <si>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</si>
  <si>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</si>
  <si>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</si>
  <si>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</si>
  <si>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</si>
  <si>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</si>
  <si>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</si>
  <si>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</si>
  <si>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</si>
  <si>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</si>
  <si>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</si>
  <si>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</si>
  <si>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</si>
  <si>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</si>
  <si>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</si>
  <si>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</si>
  <si>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</si>
  <si>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</si>
  <si>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</si>
  <si>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</si>
  <si>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</si>
  <si>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</si>
  <si>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</si>
  <si>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</si>
  <si>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</si>
  <si>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</si>
  <si>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</si>
  <si>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</si>
  <si>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</si>
  <si>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</si>
  <si>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</si>
  <si>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</si>
  <si>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</si>
  <si>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</si>
  <si>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</si>
  <si>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</si>
  <si>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</si>
  <si>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</si>
  <si>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</si>
  <si>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</si>
  <si>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</si>
  <si>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</si>
  <si>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</si>
  <si>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</si>
  <si>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</si>
  <si>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</si>
  <si>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</si>
  <si>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</si>
  <si>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</si>
  <si>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</si>
  <si>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</si>
  <si>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</si>
  <si>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</si>
  <si>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</si>
  <si>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</si>
  <si>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</si>
  <si>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</si>
  <si>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</si>
  <si>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</si>
  <si>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</si>
  <si>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</si>
  <si>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</si>
  <si>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</si>
  <si>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</si>
  <si>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</si>
  <si>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</si>
  <si>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</si>
  <si>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</si>
  <si>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</si>
  <si>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</si>
  <si>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</si>
  <si>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</si>
  <si>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</si>
  <si>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</si>
  <si>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</si>
  <si>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</si>
  <si>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</si>
  <si>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</si>
  <si>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</si>
  <si>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</si>
  <si>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</si>
  <si>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</si>
  <si>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</si>
  <si>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</si>
  <si>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</si>
  <si>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</si>
  <si>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</si>
  <si>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</si>
  <si>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</si>
  <si>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</si>
  <si>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</si>
  <si>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</si>
  <si>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</si>
  <si>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</si>
  <si>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</si>
  <si>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</si>
  <si>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</si>
  <si>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</si>
  <si>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</si>
  <si>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</si>
  <si>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</si>
  <si>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</si>
  <si>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</si>
  <si>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</si>
  <si>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</si>
  <si>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</si>
  <si>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</si>
  <si>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</si>
  <si>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</si>
  <si>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</si>
  <si>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</si>
  <si>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</si>
  <si>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</si>
  <si>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</si>
  <si>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</si>
  <si>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</si>
  <si>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</si>
  <si>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</si>
  <si>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</si>
  <si>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</si>
  <si>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</si>
  <si>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</si>
  <si>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</si>
  <si>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</si>
  <si>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</si>
  <si>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</si>
  <si>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</si>
  <si>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</si>
  <si>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</si>
  <si>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</si>
  <si>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</si>
  <si>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</si>
  <si>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</si>
  <si>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</si>
  <si>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</si>
  <si>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</si>
  <si>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</si>
  <si>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</si>
  <si>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</si>
  <si>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</si>
  <si>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</si>
  <si>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</si>
  <si>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</si>
  <si>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</si>
  <si>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</si>
  <si>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</si>
  <si>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</si>
  <si>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</si>
  <si>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</si>
  <si>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</si>
  <si>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</si>
  <si>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</si>
  <si>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</si>
  <si>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</si>
  <si>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</si>
  <si>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</si>
  <si>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</si>
  <si>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</si>
  <si>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</si>
  <si>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</si>
  <si>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</si>
  <si>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</si>
  <si>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</si>
  <si>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</si>
  <si>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</si>
  <si>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</si>
  <si>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</si>
  <si>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</si>
  <si>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</si>
  <si>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</si>
  <si>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</si>
  <si>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</si>
  <si>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</si>
  <si>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</si>
  <si>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</si>
  <si>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</si>
  <si>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</si>
  <si>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</si>
  <si>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</si>
  <si>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</si>
  <si>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</si>
  <si>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</si>
  <si>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</si>
  <si>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</si>
  <si>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</si>
  <si>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</si>
  <si>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</si>
  <si>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</si>
  <si>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</si>
  <si>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</si>
  <si>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</si>
  <si>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</si>
  <si>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</si>
  <si>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</si>
  <si>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</si>
  <si>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</si>
  <si>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</si>
  <si>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</si>
  <si>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</si>
  <si>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</si>
  <si>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</si>
  <si>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</si>
  <si>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</si>
  <si>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</si>
  <si>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</si>
  <si>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</si>
  <si>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</si>
  <si>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</si>
  <si>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</si>
  <si>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</si>
  <si>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</si>
  <si>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</si>
  <si>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</si>
  <si>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</si>
  <si>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</si>
  <si>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</si>
  <si>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</si>
  <si>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</si>
  <si>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</si>
  <si>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</si>
  <si>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</si>
  <si>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</si>
  <si>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</si>
  <si>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</si>
  <si>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</si>
  <si>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</si>
  <si>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</si>
  <si>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</si>
  <si>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</si>
  <si>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</si>
  <si>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</si>
  <si>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</si>
  <si>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</si>
  <si>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</si>
  <si>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</si>
  <si>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</si>
  <si>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</si>
  <si>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</si>
  <si>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</si>
  <si>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</si>
  <si>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</si>
  <si>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</si>
  <si>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</si>
  <si>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</si>
  <si>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</si>
  <si>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</si>
  <si>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</si>
  <si>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</si>
  <si>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</si>
  <si>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</si>
  <si>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</si>
  <si>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</si>
  <si>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</si>
  <si>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</si>
  <si>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</si>
  <si>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</si>
  <si>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</si>
  <si>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</si>
  <si>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</si>
  <si>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</si>
  <si>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</si>
  <si>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</si>
  <si>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</si>
  <si>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</si>
  <si>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</si>
  <si>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</si>
  <si>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</si>
  <si>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</si>
  <si>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</si>
  <si>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</si>
  <si>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</si>
  <si>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</si>
  <si>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</si>
  <si>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</si>
  <si>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</si>
  <si>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</si>
  <si>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</si>
  <si>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</si>
  <si>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</si>
  <si>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</si>
  <si>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</si>
  <si>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</si>
  <si>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</si>
  <si>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</si>
  <si>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</si>
  <si>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</si>
  <si>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</si>
  <si>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</si>
  <si>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</si>
  <si>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</si>
  <si>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</si>
  <si>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</si>
  <si>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</si>
  <si>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</si>
  <si>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</si>
  <si>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</si>
  <si>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</si>
  <si>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</si>
  <si>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</si>
  <si>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</si>
  <si>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</si>
  <si>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</si>
  <si>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</si>
  <si>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</si>
  <si>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</si>
  <si>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</si>
  <si>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</si>
  <si>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</si>
  <si>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</si>
  <si>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</si>
  <si>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</si>
  <si>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</si>
  <si>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</si>
  <si>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</si>
  <si>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</si>
  <si>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</si>
  <si>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</si>
  <si>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</si>
  <si>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</si>
  <si>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</si>
  <si>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</si>
  <si>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</si>
  <si>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</si>
  <si>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</si>
  <si>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</si>
  <si>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</si>
  <si>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</si>
  <si>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</si>
  <si>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</si>
  <si>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</si>
  <si>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</si>
  <si>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</si>
  <si>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</si>
  <si>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</si>
  <si>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</si>
  <si>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</si>
  <si>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</si>
  <si>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</si>
  <si>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</si>
  <si>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</si>
  <si>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</si>
  <si>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</si>
  <si>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</si>
  <si>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</si>
  <si>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</si>
  <si>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</si>
  <si>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</si>
  <si>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</si>
  <si>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</si>
  <si>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</si>
  <si>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</si>
  <si>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</si>
  <si>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</si>
  <si>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</si>
  <si>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</si>
  <si>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</si>
  <si>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</si>
  <si>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</si>
  <si>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</si>
  <si>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</si>
  <si>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</si>
  <si>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</si>
  <si>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</si>
  <si>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</si>
  <si>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</si>
  <si>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</si>
  <si>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</si>
  <si>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</si>
  <si>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</si>
  <si>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</si>
  <si>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</si>
  <si>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</si>
  <si>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</si>
  <si>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</si>
  <si>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</si>
  <si>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</si>
  <si>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</si>
  <si>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</si>
  <si>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</si>
  <si>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</si>
  <si>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</si>
  <si>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</si>
  <si>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</si>
  <si>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</si>
  <si>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</si>
  <si>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</si>
  <si>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</si>
  <si>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</si>
  <si>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</si>
  <si>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</si>
  <si>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</si>
  <si>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</si>
  <si>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</si>
  <si>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</si>
  <si>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</si>
  <si>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</si>
  <si>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</si>
  <si>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</si>
  <si>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</si>
  <si>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</si>
  <si>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</si>
  <si>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</si>
  <si>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</si>
  <si>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</si>
  <si>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</si>
  <si>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</si>
  <si>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</si>
  <si>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</si>
  <si>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</si>
  <si>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</si>
  <si>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</si>
  <si>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</si>
  <si>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</si>
  <si>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</si>
  <si>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</si>
  <si>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</si>
  <si>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</si>
  <si>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</si>
  <si>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</si>
  <si>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</si>
  <si>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</si>
  <si>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</si>
  <si>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</si>
  <si>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</si>
  <si>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</si>
  <si>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</si>
  <si>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</si>
  <si>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</si>
  <si>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</si>
  <si>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</si>
  <si>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</si>
  <si>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</si>
  <si>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</si>
  <si>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</si>
  <si>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</si>
  <si>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</si>
  <si>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</si>
  <si>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</si>
  <si>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</si>
  <si>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</si>
  <si>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</si>
  <si>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</si>
  <si>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</si>
  <si>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</si>
  <si>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</si>
  <si>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</si>
  <si>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</si>
  <si>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</si>
  <si>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</si>
  <si>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</si>
  <si>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</si>
  <si>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</si>
  <si>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</si>
  <si>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</si>
  <si>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</si>
  <si>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</si>
  <si>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</si>
  <si>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</si>
  <si>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</si>
  <si>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</si>
  <si>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</si>
  <si>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</si>
  <si>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</si>
  <si>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</si>
  <si>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</si>
  <si>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</si>
  <si>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</si>
  <si>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</si>
  <si>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</si>
  <si>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</si>
  <si>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</si>
  <si>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</si>
  <si>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</si>
  <si>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</si>
  <si>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</si>
  <si>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</si>
  <si>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</si>
  <si>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</si>
  <si>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</si>
  <si>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</si>
  <si>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</si>
  <si>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</si>
  <si>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</si>
  <si>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</si>
  <si>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</si>
  <si>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</si>
  <si>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</si>
  <si>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</si>
  <si>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</si>
  <si>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</si>
  <si>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</si>
  <si>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</si>
  <si>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</si>
  <si>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</si>
  <si>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</si>
  <si>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</si>
  <si>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</si>
  <si>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</si>
  <si>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</si>
  <si>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</si>
  <si>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</si>
  <si>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</si>
  <si>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</si>
  <si>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</si>
  <si>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</si>
  <si>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</si>
  <si>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</si>
  <si>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</si>
  <si>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</si>
  <si>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</si>
  <si>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</si>
  <si>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</si>
  <si>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</si>
  <si>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</si>
  <si>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</si>
  <si>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</si>
  <si>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</si>
  <si>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</si>
  <si>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</si>
  <si>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</si>
  <si>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</si>
  <si>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</si>
  <si>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</si>
  <si>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</si>
  <si>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</si>
  <si>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</si>
  <si>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</si>
  <si>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</si>
  <si>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</si>
  <si>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</si>
  <si>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</si>
  <si>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</si>
  <si>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</si>
  <si>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</si>
  <si>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</si>
  <si>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</si>
  <si>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</si>
  <si>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</si>
  <si>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</si>
  <si>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</si>
  <si>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</si>
  <si>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</si>
  <si>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</si>
  <si>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</si>
  <si>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</si>
  <si>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</si>
  <si>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</si>
  <si>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</si>
  <si>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</si>
  <si>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</si>
  <si>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</si>
  <si>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</si>
  <si>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</si>
  <si>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</si>
  <si>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</si>
  <si>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</si>
  <si>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</si>
  <si>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</si>
  <si>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</si>
  <si>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</si>
  <si>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</si>
  <si>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</si>
  <si>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</si>
  <si>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</si>
  <si>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</si>
  <si>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</si>
  <si>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</si>
  <si>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</si>
  <si>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</si>
  <si>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</si>
  <si>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</si>
  <si>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</si>
  <si>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</si>
  <si>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</si>
  <si>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</si>
  <si>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</si>
  <si>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</si>
  <si>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</si>
  <si>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</si>
  <si>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</si>
  <si>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</si>
  <si>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</si>
  <si>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</si>
  <si>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</si>
  <si>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</si>
  <si>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</si>
  <si>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</si>
  <si>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</si>
  <si>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</si>
  <si>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</si>
  <si>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</si>
  <si>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</si>
  <si>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</si>
  <si>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</si>
  <si>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</si>
  <si>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</si>
  <si>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</si>
  <si>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</si>
  <si>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</si>
  <si>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</si>
  <si>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</si>
  <si>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</si>
  <si>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</si>
  <si>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</si>
  <si>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</si>
  <si>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</si>
  <si>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</si>
  <si>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</si>
  <si>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</si>
  <si>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</si>
  <si>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</si>
  <si>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</si>
  <si>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</si>
  <si>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</si>
  <si>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</si>
  <si>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</si>
  <si>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</si>
  <si>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</si>
  <si>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</si>
  <si>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</si>
  <si>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</si>
  <si>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</si>
  <si>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</si>
  <si>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</si>
  <si>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</si>
  <si>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</si>
  <si>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</si>
  <si>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</si>
  <si>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</si>
  <si>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</si>
  <si>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</si>
  <si>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</si>
  <si>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</si>
  <si>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</si>
  <si>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</si>
  <si>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</si>
  <si>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</si>
  <si>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</si>
  <si>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</si>
  <si>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</si>
  <si>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</si>
  <si>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</si>
  <si>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</si>
  <si>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</si>
  <si>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</si>
  <si>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</si>
  <si>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</si>
  <si>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</si>
  <si>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</si>
  <si>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</si>
  <si>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</si>
  <si>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</si>
  <si>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</si>
  <si>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</si>
  <si>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</si>
  <si>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</si>
  <si>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</si>
  <si>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</si>
  <si>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</si>
  <si>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</si>
  <si>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</si>
  <si>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</si>
  <si>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</si>
  <si>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</si>
  <si>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</si>
  <si>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</si>
  <si>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</si>
  <si>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</si>
  <si>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</si>
  <si>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</si>
  <si>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</si>
  <si>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</si>
  <si>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</si>
  <si>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</si>
  <si>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</si>
  <si>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</si>
  <si>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</si>
  <si>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</si>
  <si>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</si>
  <si>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</si>
  <si>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</si>
  <si>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</si>
  <si>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</si>
  <si>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</si>
  <si>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</si>
  <si>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</si>
  <si>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</si>
  <si>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</si>
  <si>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</si>
  <si>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</si>
  <si>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</si>
  <si>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</si>
  <si>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</si>
  <si>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</si>
  <si>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</si>
  <si>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</si>
  <si>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</si>
  <si>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</si>
  <si>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</si>
  <si>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</si>
  <si>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</si>
  <si>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</si>
  <si>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</si>
  <si>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</si>
  <si>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</si>
  <si>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</si>
  <si>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</si>
  <si>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</si>
  <si>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</si>
  <si>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</si>
  <si>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</si>
  <si>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</si>
  <si>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</si>
  <si>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</si>
  <si>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</si>
  <si>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</si>
  <si>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</si>
  <si>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</si>
  <si>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</si>
  <si>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</si>
  <si>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</si>
  <si>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</si>
  <si>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</si>
  <si>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</si>
  <si>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</si>
  <si>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</si>
  <si>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</si>
  <si>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</si>
  <si>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</si>
  <si>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</si>
  <si>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</si>
  <si>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</si>
  <si>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</si>
  <si>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</si>
  <si>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</si>
  <si>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</si>
  <si>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</si>
  <si>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</si>
  <si>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</si>
  <si>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</si>
  <si>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</si>
  <si>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</si>
  <si>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</si>
  <si>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</si>
  <si>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</si>
  <si>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</si>
  <si>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</si>
  <si>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</si>
  <si>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</si>
  <si>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</si>
  <si>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</si>
  <si>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</si>
  <si>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</si>
  <si>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</si>
  <si>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</si>
  <si>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</si>
  <si>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</si>
  <si>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</si>
  <si>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</si>
  <si>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</si>
  <si>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</si>
  <si>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</si>
  <si>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</si>
  <si>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</si>
  <si>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</si>
  <si>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</si>
  <si>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</si>
  <si>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</si>
  <si>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</si>
  <si>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</si>
  <si>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</si>
  <si>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</si>
  <si>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</si>
  <si>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</si>
  <si>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</si>
  <si>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</si>
  <si>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</si>
  <si>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</si>
  <si>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</si>
  <si>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</si>
  <si>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</si>
  <si>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</si>
  <si>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</si>
  <si>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</si>
  <si>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</si>
  <si>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</si>
  <si>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</si>
  <si>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</si>
  <si>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</si>
  <si>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</si>
  <si>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</si>
  <si>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</si>
  <si>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</si>
  <si>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</si>
  <si>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</si>
  <si>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</si>
  <si>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</si>
  <si>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</si>
  <si>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</si>
  <si>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</si>
  <si>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</si>
  <si>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</si>
  <si>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</si>
  <si>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</si>
  <si>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</si>
  <si>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</si>
  <si>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</si>
  <si>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</si>
  <si>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</si>
  <si>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</si>
  <si>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</si>
  <si>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</si>
  <si>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</si>
  <si>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</si>
  <si>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</si>
  <si>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</si>
  <si>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</si>
  <si>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</si>
  <si>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</si>
  <si>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</si>
  <si>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</si>
  <si>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</si>
  <si>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</si>
  <si>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</si>
  <si>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</si>
  <si>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</si>
  <si>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</si>
  <si>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</si>
  <si>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</si>
  <si>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</si>
  <si>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</si>
  <si>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</si>
  <si>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</si>
  <si>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</si>
  <si>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</si>
  <si>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</si>
  <si>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</si>
  <si>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</si>
  <si>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</si>
  <si>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</si>
  <si>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</si>
  <si>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</si>
  <si>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</si>
  <si>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</si>
  <si>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</si>
  <si>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</si>
  <si>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</si>
  <si>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</si>
  <si>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</si>
  <si>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</si>
  <si>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</si>
  <si>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</si>
  <si>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</si>
  <si>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</si>
  <si>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</si>
  <si>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</si>
  <si>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</si>
  <si>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</si>
  <si>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</si>
  <si>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</si>
  <si>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</si>
  <si>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</si>
  <si>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</si>
  <si>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</si>
  <si>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</si>
  <si>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</si>
  <si>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</si>
  <si>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</si>
  <si>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</si>
  <si>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</si>
  <si>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</si>
  <si>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</si>
  <si>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</si>
  <si>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</si>
  <si>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</si>
  <si>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</si>
  <si>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</si>
  <si>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</si>
  <si>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</si>
  <si>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</si>
  <si>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</si>
  <si>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</si>
  <si>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</si>
  <si>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</si>
  <si>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</si>
  <si>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</si>
  <si>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</si>
  <si>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</si>
  <si>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</si>
  <si>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</si>
  <si>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</si>
  <si>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</si>
  <si>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</si>
  <si>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</si>
  <si>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</si>
  <si>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</si>
  <si>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</si>
  <si>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</si>
  <si>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</si>
  <si>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</si>
  <si>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</si>
  <si>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</si>
  <si>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</si>
  <si>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</si>
  <si>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</si>
  <si>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</si>
  <si>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</si>
  <si>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</si>
  <si>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</si>
  <si>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</si>
  <si>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</si>
  <si>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</si>
  <si>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</si>
  <si>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</si>
  <si>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</si>
  <si>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</si>
  <si>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</si>
  <si>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</si>
  <si>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</si>
  <si>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</si>
  <si>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</si>
  <si>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</si>
  <si>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</si>
  <si>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</si>
  <si>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</si>
  <si>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</si>
  <si>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</si>
  <si>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</si>
  <si>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</si>
  <si>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</si>
  <si>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</si>
  <si>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</si>
  <si>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</si>
  <si>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</si>
  <si>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</si>
  <si>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</si>
  <si>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</si>
  <si>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</si>
  <si>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</si>
  <si>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</si>
  <si>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</si>
  <si>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</si>
  <si>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</si>
  <si>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</si>
  <si>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</si>
  <si>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</si>
  <si>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</si>
  <si>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</si>
  <si>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</si>
  <si>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</si>
  <si>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</si>
  <si>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</si>
  <si>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</si>
  <si>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</si>
  <si>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</si>
  <si>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</si>
  <si>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</si>
  <si>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</si>
  <si>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</si>
  <si>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</si>
  <si>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</si>
  <si>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</si>
  <si>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</si>
  <si>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</si>
  <si>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</si>
  <si>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</si>
  <si>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</si>
  <si>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</si>
  <si>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</si>
  <si>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</si>
  <si>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</si>
  <si>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</si>
  <si>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</si>
  <si>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</si>
  <si>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</si>
  <si>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</si>
  <si>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</si>
  <si>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</si>
  <si>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</si>
  <si>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</si>
  <si>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</si>
  <si>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</si>
  <si>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</si>
  <si>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</si>
  <si>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</si>
  <si>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</si>
  <si>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</si>
  <si>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</si>
  <si>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</si>
  <si>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</si>
  <si>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</si>
  <si>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</si>
  <si>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</si>
  <si>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</si>
  <si>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</si>
  <si>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</si>
  <si>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</si>
  <si>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</si>
  <si>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</si>
  <si>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</si>
  <si>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</si>
  <si>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</si>
  <si>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</si>
  <si>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</si>
  <si>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</si>
  <si>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</si>
  <si>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</si>
  <si>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</si>
  <si>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</si>
  <si>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</si>
  <si>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</si>
  <si>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</si>
  <si>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</si>
  <si>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</si>
  <si>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</si>
  <si>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</si>
  <si>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</si>
  <si>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</si>
  <si>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</si>
  <si>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</si>
  <si>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</si>
  <si>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</si>
  <si>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</si>
  <si>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</si>
  <si>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</si>
  <si>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</si>
  <si>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</si>
  <si>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</si>
  <si>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</si>
  <si>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</si>
  <si>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</si>
  <si>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</si>
  <si>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</si>
  <si>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</si>
  <si>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</si>
  <si>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</si>
  <si>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</si>
  <si>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</si>
  <si>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</si>
  <si>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</si>
  <si>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</si>
  <si>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</si>
  <si>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</si>
  <si>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</si>
  <si>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</si>
  <si>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</si>
  <si>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</si>
  <si>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</si>
  <si>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</si>
  <si>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</si>
  <si>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</si>
  <si>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</si>
  <si>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</si>
  <si>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</si>
  <si>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</si>
  <si>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</si>
  <si>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</si>
  <si>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</si>
  <si>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</si>
  <si>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</si>
  <si>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</si>
  <si>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</si>
  <si>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</si>
  <si>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</si>
  <si>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</si>
  <si>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</si>
  <si>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</si>
  <si>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</si>
  <si>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</si>
  <si>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</si>
  <si>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</si>
  <si>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</si>
  <si>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</si>
  <si>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</si>
  <si>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</si>
  <si>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</si>
  <si>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</si>
  <si>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</si>
  <si>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</si>
  <si>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</si>
  <si>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</si>
  <si>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</si>
  <si>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</si>
  <si>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</si>
  <si>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</si>
  <si>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</si>
  <si>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</si>
  <si>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</si>
  <si>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</si>
  <si>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</si>
  <si>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</si>
  <si>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</si>
  <si>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</si>
  <si>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</si>
  <si>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</si>
  <si>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</si>
  <si>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</si>
  <si>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</si>
  <si>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</si>
  <si>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</si>
  <si>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</si>
  <si>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</si>
  <si>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</si>
  <si>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</si>
  <si>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</si>
  <si>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</si>
  <si>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</si>
  <si>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</si>
  <si>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</si>
  <si>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</si>
  <si>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</si>
  <si>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</si>
  <si>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</si>
  <si>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</si>
  <si>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</si>
  <si>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</si>
  <si>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</si>
  <si>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</si>
  <si>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</si>
  <si>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</si>
  <si>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</si>
  <si>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</si>
  <si>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</si>
  <si>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</si>
  <si>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</si>
  <si>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</si>
  <si>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</si>
  <si>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</si>
  <si>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</si>
  <si>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</si>
  <si>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</si>
  <si>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</si>
  <si>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</si>
  <si>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</si>
  <si>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</si>
  <si>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</si>
  <si>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</si>
  <si>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</si>
  <si>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</si>
  <si>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</si>
  <si>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</si>
  <si>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</si>
  <si>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</si>
  <si>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</si>
  <si>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</si>
  <si>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</si>
  <si>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</si>
  <si>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</si>
  <si>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</si>
  <si>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</si>
  <si>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</si>
  <si>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</si>
  <si>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</si>
  <si>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</si>
  <si>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</si>
  <si>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</si>
  <si>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</si>
  <si>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</si>
  <si>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</si>
  <si>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</si>
  <si>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</si>
  <si>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</si>
  <si>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</si>
  <si>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</si>
  <si>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</si>
  <si>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</si>
  <si>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</si>
  <si>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</si>
  <si>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</si>
  <si>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</si>
  <si>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</si>
  <si>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</si>
  <si>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</si>
  <si>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</si>
  <si>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</si>
  <si>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</si>
  <si>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</si>
  <si>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</si>
  <si>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</si>
  <si>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</si>
  <si>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</si>
  <si>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</si>
  <si>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</si>
  <si>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</si>
  <si>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</si>
  <si>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</si>
  <si>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</si>
  <si>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</si>
  <si>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</si>
  <si>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</si>
  <si>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</si>
  <si>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</si>
  <si>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</si>
  <si>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</si>
  <si>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</si>
  <si>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</si>
  <si>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</si>
  <si>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</si>
  <si>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</si>
  <si>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</si>
  <si>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</si>
  <si>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</si>
  <si>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</si>
  <si>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</si>
  <si>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</si>
  <si>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</si>
  <si>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</si>
  <si>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</si>
  <si>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</si>
  <si>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</si>
  <si>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</si>
  <si>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</si>
  <si>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</si>
  <si>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</si>
  <si>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</si>
  <si>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</si>
  <si>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</si>
  <si>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</si>
  <si>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</si>
  <si>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</si>
  <si>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</si>
  <si>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</si>
  <si>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</si>
  <si>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</si>
  <si>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</si>
  <si>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</si>
  <si>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</si>
  <si>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</si>
  <si>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</si>
  <si>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</si>
  <si>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</si>
  <si>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</si>
  <si>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</si>
  <si>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</si>
  <si>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</si>
  <si>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</si>
  <si>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</si>
  <si>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</si>
  <si>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</si>
  <si>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</si>
  <si>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</si>
  <si>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</si>
  <si>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</si>
  <si>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</si>
  <si>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</si>
  <si>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</si>
  <si>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</si>
  <si>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</si>
  <si>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</si>
  <si>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</si>
  <si>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</si>
  <si>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</si>
  <si>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</si>
  <si>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</si>
  <si>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</si>
  <si>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</si>
  <si>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</si>
  <si>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</si>
  <si>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</si>
  <si>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</si>
  <si>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</si>
  <si>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</si>
  <si>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</si>
  <si>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</si>
  <si>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</si>
  <si>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</si>
  <si>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</si>
  <si>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</si>
  <si>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</si>
  <si>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</si>
  <si>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</si>
  <si>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</si>
  <si>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</si>
  <si>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</si>
  <si>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</si>
  <si>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</si>
  <si>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</si>
  <si>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</si>
  <si>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</si>
  <si>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</si>
  <si>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</si>
  <si>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</si>
  <si>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</si>
  <si>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</si>
  <si>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</si>
  <si>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</si>
  <si>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</si>
  <si>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</si>
  <si>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</si>
  <si>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</si>
  <si>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</si>
  <si>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</si>
  <si>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</si>
  <si>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</si>
  <si>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</si>
  <si>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</si>
  <si>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</si>
  <si>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</si>
  <si>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</si>
  <si>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</si>
  <si>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</si>
  <si>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</si>
  <si>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</si>
  <si>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</si>
  <si>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</si>
  <si>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</si>
  <si>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</si>
  <si>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</si>
  <si>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</si>
  <si>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</si>
  <si>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</si>
  <si>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</si>
  <si>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</si>
  <si>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</si>
  <si>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</si>
  <si>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</si>
  <si>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</si>
  <si>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</si>
  <si>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</si>
  <si>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</si>
  <si>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</si>
  <si>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</si>
  <si>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</si>
  <si>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</si>
  <si>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</si>
  <si>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</si>
  <si>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</si>
  <si>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</si>
  <si>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</si>
  <si>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</si>
  <si>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</si>
  <si>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</si>
  <si>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</si>
  <si>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</si>
  <si>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</si>
  <si>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</si>
  <si>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</si>
  <si>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</si>
  <si>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</si>
  <si>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</si>
  <si>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</si>
  <si>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</si>
  <si>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</si>
  <si>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</si>
  <si>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</si>
  <si>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</si>
  <si>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</si>
  <si>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</si>
  <si>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</si>
  <si>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</si>
  <si>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</si>
  <si>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</si>
  <si>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</si>
  <si>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</si>
  <si>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</si>
  <si>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</si>
  <si>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</si>
  <si>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</si>
  <si>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</si>
  <si>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</si>
  <si>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</si>
  <si>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</si>
  <si>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</si>
  <si>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</si>
  <si>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</si>
  <si>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</si>
  <si>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</si>
  <si>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</si>
  <si>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</si>
  <si>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</si>
  <si>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</si>
  <si>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</si>
  <si>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</si>
  <si>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</si>
  <si>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</si>
  <si>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</si>
  <si>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</si>
  <si>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</si>
  <si>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</si>
  <si>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</si>
  <si>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</si>
  <si>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</si>
  <si>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</si>
  <si>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</si>
  <si>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</si>
  <si>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</si>
  <si>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</si>
  <si>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</si>
  <si>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</si>
  <si>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</si>
  <si>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</si>
  <si>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</si>
  <si>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</si>
  <si>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</si>
  <si>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</si>
  <si>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</si>
  <si>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</si>
  <si>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</si>
  <si>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</si>
  <si>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</si>
  <si>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</si>
  <si>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</si>
  <si>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</si>
  <si>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</si>
  <si>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</si>
  <si>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</si>
  <si>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</si>
  <si>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</si>
  <si>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</si>
  <si>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</si>
  <si>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</si>
  <si>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</si>
  <si>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</si>
  <si>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</si>
  <si>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</si>
  <si>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</si>
  <si>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</si>
  <si>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</si>
  <si>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</si>
  <si>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</si>
  <si>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</si>
  <si>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</si>
  <si>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</si>
  <si>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</si>
  <si>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</si>
  <si>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</si>
  <si>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</si>
  <si>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</si>
  <si>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</si>
  <si>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</si>
  <si>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</si>
  <si>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</si>
  <si>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</si>
  <si>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</si>
  <si>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</si>
  <si>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</si>
  <si>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</si>
  <si>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</si>
  <si>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</si>
  <si>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</si>
  <si>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</si>
  <si>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</si>
  <si>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</si>
  <si>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</si>
  <si>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</si>
  <si>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</si>
  <si>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</si>
  <si>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</si>
  <si>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</si>
  <si>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</si>
  <si>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</si>
  <si>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</si>
  <si>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</si>
  <si>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</si>
  <si>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</si>
  <si>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</si>
  <si>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</si>
  <si>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</si>
  <si>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</si>
  <si>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</si>
  <si>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</si>
  <si>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</si>
  <si>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</si>
  <si>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</si>
  <si>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</si>
  <si>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</si>
  <si>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</si>
  <si>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</si>
  <si>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</si>
  <si>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</si>
  <si>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</si>
  <si>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</si>
  <si>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</si>
  <si>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</si>
  <si>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</si>
  <si>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</si>
  <si>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</si>
  <si>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</si>
  <si>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</si>
  <si>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</si>
  <si>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</si>
  <si>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</si>
  <si>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</si>
  <si>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</si>
  <si>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</si>
  <si>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</si>
  <si>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</si>
  <si>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</si>
  <si>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</si>
  <si>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</si>
  <si>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</si>
  <si>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</si>
  <si>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</si>
  <si>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</si>
  <si>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</si>
  <si>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</si>
  <si>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</si>
  <si>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</si>
  <si>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</si>
  <si>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</si>
  <si>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</si>
  <si>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</si>
  <si>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</si>
  <si>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</si>
  <si>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</si>
  <si>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</si>
  <si>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</si>
  <si>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</si>
  <si>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</si>
  <si>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</si>
  <si>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</si>
  <si>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</si>
  <si>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</si>
  <si>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</si>
  <si>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</si>
  <si>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</si>
  <si>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</si>
  <si>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</si>
  <si>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</si>
  <si>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</si>
  <si>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</si>
  <si>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</si>
  <si>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</si>
  <si>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</si>
  <si>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</si>
  <si>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</si>
  <si>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</si>
  <si>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</si>
  <si>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</si>
  <si>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</si>
  <si>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</si>
  <si>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</si>
  <si>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</si>
  <si>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</si>
  <si>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</si>
  <si>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</si>
  <si>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</si>
  <si>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</si>
  <si>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</si>
  <si>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</si>
  <si>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</si>
  <si>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</si>
  <si>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</si>
  <si>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</si>
  <si>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</si>
  <si>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</si>
  <si>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</si>
  <si>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</si>
  <si>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</si>
  <si>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</si>
  <si>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</si>
  <si>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</si>
  <si>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</si>
  <si>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</si>
  <si>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</si>
  <si>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</si>
  <si>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</si>
  <si>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</si>
  <si>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</si>
  <si>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</si>
  <si>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</si>
  <si>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</si>
  <si>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</si>
  <si>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</si>
  <si>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</si>
  <si>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</si>
  <si>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</si>
  <si>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</si>
  <si>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</si>
  <si>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</si>
  <si>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</si>
  <si>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</si>
  <si>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</si>
  <si>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</si>
  <si>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</si>
  <si>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</si>
  <si>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</si>
  <si>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</si>
  <si>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</si>
  <si>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</si>
  <si>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</si>
  <si>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</si>
  <si>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</si>
  <si>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</si>
  <si>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</si>
  <si>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</si>
  <si>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</si>
  <si>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</si>
  <si>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</si>
  <si>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</si>
  <si>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</si>
  <si>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</si>
  <si>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</si>
  <si>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</si>
  <si>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</si>
  <si>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</si>
  <si>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</si>
  <si>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</si>
  <si>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</si>
  <si>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</si>
  <si>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</si>
  <si>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</si>
  <si>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</si>
  <si>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</si>
  <si>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</si>
  <si>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</si>
  <si>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</si>
  <si>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</si>
  <si>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</si>
  <si>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</si>
  <si>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</si>
  <si>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</si>
  <si>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</si>
  <si>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</si>
  <si>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</si>
  <si>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</si>
  <si>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</si>
  <si>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</si>
  <si>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</si>
  <si>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</si>
  <si>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</si>
  <si>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</si>
  <si>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</si>
  <si>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</si>
  <si>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</si>
  <si>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</si>
  <si>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</si>
  <si>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</si>
  <si>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</si>
  <si>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</si>
  <si>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</si>
  <si>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</si>
  <si>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</si>
  <si>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</si>
  <si>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</si>
  <si>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</si>
  <si>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</si>
  <si>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</si>
  <si>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</si>
  <si>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</si>
  <si>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</si>
  <si>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</si>
  <si>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</si>
  <si>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</si>
  <si>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</si>
  <si>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</si>
  <si>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</si>
  <si>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</si>
  <si>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</si>
  <si>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</si>
  <si>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</si>
  <si>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</si>
  <si>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</si>
  <si>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</si>
  <si>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</si>
  <si>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</si>
  <si>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</si>
  <si>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</si>
  <si>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</si>
  <si>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</si>
  <si>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</si>
  <si>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</si>
  <si>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</si>
  <si>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</si>
  <si>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</si>
  <si>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</si>
  <si>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</si>
  <si>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</si>
  <si>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</si>
  <si>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</si>
  <si>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</si>
  <si>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</si>
  <si>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</si>
  <si>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</si>
  <si>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</si>
  <si>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</si>
  <si>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</si>
  <si>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</si>
  <si>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</si>
  <si>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</si>
  <si>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</si>
  <si>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</si>
  <si>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</si>
  <si>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</si>
  <si>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</si>
  <si>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</si>
  <si>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</si>
  <si>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</si>
  <si>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</si>
  <si>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</si>
  <si>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</si>
  <si>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</si>
  <si>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</si>
  <si>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</si>
  <si>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</si>
  <si>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</si>
  <si>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</si>
  <si>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</si>
  <si>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</si>
  <si>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</si>
  <si>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</si>
  <si>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</si>
  <si>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</si>
  <si>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</si>
  <si>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</si>
  <si>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</si>
  <si>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</si>
  <si>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</si>
  <si>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</si>
  <si>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</si>
  <si>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</si>
  <si>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</si>
  <si>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</si>
  <si>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</si>
  <si>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</si>
  <si>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</si>
  <si>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</si>
  <si>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</si>
  <si>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</si>
  <si>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</si>
  <si>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</si>
  <si>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</si>
  <si>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</si>
  <si>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</si>
  <si>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</si>
  <si>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</si>
  <si>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</si>
  <si>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</si>
  <si>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</si>
  <si>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</si>
  <si>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</si>
  <si>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</si>
  <si>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</si>
  <si>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</si>
  <si>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</si>
  <si>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</si>
  <si>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</si>
  <si>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</si>
  <si>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</si>
  <si>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</si>
  <si>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</si>
  <si>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</si>
  <si>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</si>
  <si>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</si>
  <si>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</si>
  <si>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</si>
  <si>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</si>
  <si>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</si>
  <si>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</si>
  <si>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</si>
  <si>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</si>
  <si>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</si>
  <si>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</si>
  <si>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</si>
  <si>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</si>
  <si>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</si>
  <si>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</si>
  <si>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</si>
  <si>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</si>
  <si>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</si>
  <si>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</si>
  <si>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</si>
  <si>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</si>
  <si>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</si>
  <si>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</si>
  <si>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</si>
  <si>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</si>
  <si>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</si>
  <si>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</si>
  <si>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</si>
  <si>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</si>
  <si>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</si>
  <si>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</si>
  <si>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</si>
  <si>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</si>
  <si>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</si>
  <si>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</si>
  <si>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</si>
  <si>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</si>
  <si>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</si>
  <si>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</si>
  <si>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</si>
  <si>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</si>
  <si>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</si>
  <si>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</si>
  <si>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</si>
  <si>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</si>
  <si>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</si>
  <si>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</si>
  <si>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</si>
  <si>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</si>
  <si>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</si>
  <si>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</si>
  <si>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</si>
  <si>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</si>
  <si>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</si>
  <si>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</si>
  <si>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</si>
  <si>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</si>
  <si>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</si>
  <si>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</si>
  <si>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</si>
  <si>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</si>
  <si>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</si>
  <si>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</si>
  <si>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</si>
  <si>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</si>
  <si>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</si>
  <si>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</si>
  <si>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</si>
  <si>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</si>
  <si>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</si>
  <si>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</si>
  <si>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</si>
  <si>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</si>
  <si>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</si>
  <si>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</si>
  <si>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</si>
  <si>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</si>
  <si>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</si>
  <si>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</si>
  <si>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</si>
  <si>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</si>
  <si>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</si>
  <si>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</si>
  <si>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</si>
  <si>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</si>
  <si>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</si>
  <si>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</si>
  <si>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</si>
  <si>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</si>
  <si>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</si>
  <si>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</si>
  <si>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</si>
  <si>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</si>
  <si>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</si>
  <si>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</si>
  <si>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</si>
  <si>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</si>
  <si>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</si>
  <si>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</si>
  <si>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</si>
  <si>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</si>
  <si>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</si>
  <si>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</si>
  <si>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</si>
  <si>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</si>
  <si>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</si>
  <si>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</si>
  <si>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</si>
  <si>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</si>
  <si>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</si>
  <si>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</si>
  <si>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</si>
  <si>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</si>
  <si>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</si>
  <si>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</si>
  <si>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</si>
  <si>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</si>
  <si>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</si>
  <si>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</si>
  <si>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</si>
  <si>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</si>
  <si>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</si>
  <si>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</si>
  <si>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</si>
  <si>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</si>
  <si>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</si>
  <si>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</si>
  <si>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</si>
  <si>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</si>
  <si>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</si>
  <si>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</si>
  <si>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</si>
  <si>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</si>
  <si>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</si>
  <si>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</si>
  <si>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</si>
  <si>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</si>
  <si>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</si>
  <si>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</si>
  <si>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</si>
  <si>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</si>
  <si>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</si>
  <si>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</si>
  <si>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</si>
  <si>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</si>
  <si>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</si>
  <si>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</si>
  <si>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</si>
  <si>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</si>
  <si>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</si>
  <si>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</si>
  <si>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</si>
  <si>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</si>
  <si>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</si>
  <si>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</si>
  <si>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</si>
  <si>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</si>
  <si>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</si>
  <si>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</si>
  <si>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</si>
  <si>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</si>
  <si>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</si>
  <si>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</si>
  <si>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</si>
  <si>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</si>
  <si>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</si>
  <si>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</si>
  <si>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</si>
  <si>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</si>
  <si>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</si>
  <si>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</si>
  <si>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</si>
  <si>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</si>
  <si>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</si>
  <si>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</si>
  <si>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</si>
  <si>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</si>
  <si>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</si>
  <si>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</si>
  <si>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</si>
  <si>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</si>
  <si>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</si>
  <si>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</si>
  <si>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</si>
  <si>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</si>
  <si>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</si>
  <si>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</si>
  <si>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</si>
  <si>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</si>
  <si>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</si>
  <si>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</si>
  <si>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</si>
  <si>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</si>
  <si>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</si>
  <si>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</si>
  <si>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</si>
  <si>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</si>
  <si>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</si>
  <si>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</si>
  <si>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</si>
  <si>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</si>
  <si>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</si>
  <si>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</si>
  <si>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</si>
  <si>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</si>
  <si>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</si>
  <si>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</si>
  <si>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</si>
  <si>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</si>
  <si>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</si>
  <si>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</si>
  <si>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</si>
  <si>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</si>
  <si>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</si>
  <si>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</si>
  <si>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</si>
  <si>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</si>
  <si>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</si>
  <si>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</si>
  <si>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</si>
  <si>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</si>
  <si>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</si>
  <si>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</si>
  <si>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</si>
  <si>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</si>
  <si>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</si>
  <si>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</si>
  <si>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</si>
  <si>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</si>
  <si>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</si>
  <si>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</si>
  <si>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</si>
  <si>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</si>
  <si>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</si>
  <si>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</si>
  <si>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</si>
  <si>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</si>
  <si>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</si>
  <si>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</si>
  <si>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</si>
  <si>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</si>
  <si>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</si>
  <si>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</si>
  <si>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</si>
  <si>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</si>
  <si>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</si>
  <si>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</si>
  <si>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</si>
  <si>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</si>
  <si>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</si>
  <si>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</si>
  <si>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</si>
  <si>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</si>
  <si>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</si>
  <si>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</si>
  <si>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</si>
  <si>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</si>
  <si>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</si>
  <si>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</si>
  <si>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</si>
  <si>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</si>
  <si>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</si>
  <si>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</si>
  <si>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</si>
  <si>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</si>
  <si>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</si>
  <si>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</si>
  <si>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</si>
  <si>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</si>
  <si>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</si>
  <si>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</si>
  <si>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</si>
  <si>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</si>
  <si>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</si>
  <si>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</si>
  <si>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</si>
  <si>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</si>
  <si>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</si>
  <si>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</si>
  <si>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</si>
  <si>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</si>
  <si>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</si>
  <si>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</si>
  <si>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</si>
  <si>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</si>
  <si>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</si>
  <si>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</si>
  <si>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</si>
  <si>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</si>
  <si>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</si>
  <si>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</si>
  <si>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</si>
  <si>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</si>
  <si>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</si>
  <si>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</si>
  <si>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</si>
  <si>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</si>
  <si>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</si>
  <si>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</si>
  <si>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</si>
  <si>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</si>
  <si>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</si>
  <si>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</si>
  <si>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</si>
  <si>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</si>
  <si>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</si>
  <si>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</si>
  <si>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</si>
  <si>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</si>
  <si>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</si>
  <si>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</si>
  <si>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</si>
  <si>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</si>
  <si>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</si>
  <si>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</si>
  <si>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</si>
  <si>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</si>
  <si>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</si>
  <si>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</si>
  <si>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</si>
  <si>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</si>
  <si>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</si>
  <si>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</si>
  <si>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</si>
  <si>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</si>
  <si>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</si>
  <si>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</si>
  <si>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</si>
  <si>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</si>
  <si>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</si>
  <si>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</si>
  <si>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</si>
  <si>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</si>
  <si>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</si>
  <si>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</si>
  <si>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</si>
  <si>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</si>
  <si>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</si>
  <si>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</si>
  <si>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</si>
  <si>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</si>
  <si>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</si>
  <si>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</si>
  <si>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</si>
  <si>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</si>
  <si>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</si>
  <si>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</si>
  <si>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</si>
  <si>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</si>
  <si>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</si>
  <si>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</si>
  <si>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</si>
  <si>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</si>
  <si>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</si>
  <si>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</si>
  <si>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</si>
  <si>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</si>
  <si>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</si>
  <si>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</si>
  <si>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</si>
  <si>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</si>
  <si>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</si>
  <si>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</si>
  <si>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</si>
  <si>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</si>
  <si>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</si>
  <si>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</si>
  <si>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</si>
  <si>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</si>
  <si>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</si>
  <si>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</si>
  <si>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</si>
  <si>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</si>
  <si>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</si>
  <si>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</si>
  <si>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</si>
  <si>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</si>
  <si>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</si>
  <si>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</si>
  <si>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</si>
  <si>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</si>
  <si>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</si>
  <si>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</si>
  <si>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</si>
  <si>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</si>
  <si>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</si>
  <si>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</si>
  <si>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</si>
  <si>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</si>
  <si>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</si>
  <si>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</si>
  <si>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</si>
  <si>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</si>
  <si>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</si>
  <si>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</si>
  <si>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</si>
  <si>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</si>
  <si>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</si>
  <si>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</si>
  <si>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</si>
  <si>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</si>
  <si>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</si>
  <si>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</si>
  <si>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</si>
  <si>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</si>
  <si>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</si>
  <si>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</si>
  <si>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</si>
  <si>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</si>
  <si>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</si>
  <si>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</si>
  <si>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</si>
  <si>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</si>
  <si>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</si>
  <si>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</si>
  <si>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</si>
  <si>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</si>
  <si>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</si>
  <si>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</si>
  <si>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</si>
  <si>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</si>
  <si>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</si>
  <si>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</si>
  <si>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</si>
  <si>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</si>
  <si>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</si>
  <si>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</si>
  <si>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</si>
  <si>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</si>
  <si>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</si>
  <si>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</si>
  <si>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</si>
  <si>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</si>
  <si>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</si>
  <si>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</si>
  <si>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</si>
  <si>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</si>
  <si>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</si>
  <si>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</si>
  <si>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</si>
  <si>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</si>
  <si>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</si>
  <si>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</si>
  <si>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</si>
  <si>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</si>
  <si>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</si>
  <si>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</si>
  <si>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</si>
  <si>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</si>
  <si>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</si>
  <si>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</si>
  <si>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</si>
  <si>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</si>
  <si>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</si>
  <si>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</si>
  <si>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</si>
  <si>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</si>
  <si>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</si>
  <si>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</si>
  <si>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</si>
  <si>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</si>
  <si>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</si>
  <si>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</si>
  <si>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</si>
  <si>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</si>
  <si>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</si>
  <si>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</si>
  <si>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</si>
  <si>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</si>
  <si>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</si>
  <si>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</si>
  <si>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</si>
  <si>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</si>
  <si>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</si>
  <si>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</si>
  <si>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</si>
  <si>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</si>
  <si>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</si>
  <si>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</si>
  <si>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</si>
  <si>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</si>
  <si>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</si>
  <si>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</si>
  <si>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</si>
  <si>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</si>
  <si>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</si>
  <si>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</si>
  <si>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</si>
  <si>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</si>
  <si>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</si>
  <si>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</si>
  <si>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</si>
  <si>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</si>
  <si>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</si>
  <si>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</si>
  <si>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</si>
  <si>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</si>
  <si>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</si>
  <si>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</si>
  <si>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</si>
  <si>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</si>
  <si>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</si>
  <si>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</si>
  <si>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</si>
  <si>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</si>
  <si>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</si>
  <si>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</si>
  <si>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</si>
  <si>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</si>
  <si>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</si>
  <si>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</si>
  <si>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</si>
  <si>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</si>
  <si>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</si>
  <si>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</si>
  <si>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</si>
  <si>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</si>
  <si>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</si>
  <si>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</si>
  <si>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</si>
  <si>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</si>
  <si>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</si>
  <si>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</si>
  <si>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</si>
  <si>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</si>
  <si>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</si>
  <si>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</si>
  <si>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</si>
  <si>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</si>
  <si>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</si>
  <si>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</si>
  <si>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</si>
  <si>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</si>
  <si>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</si>
  <si>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</si>
  <si>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</si>
  <si>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</si>
  <si>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</si>
  <si>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</si>
  <si>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</si>
  <si>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</si>
  <si>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</si>
  <si>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</si>
  <si>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</si>
  <si>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</si>
  <si>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</si>
  <si>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</si>
  <si>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</si>
  <si>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</si>
  <si>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</si>
  <si>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</si>
  <si>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</si>
  <si>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</si>
  <si>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</si>
  <si>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</si>
  <si>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</si>
  <si>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</si>
  <si>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</si>
  <si>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</si>
  <si>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</si>
  <si>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</si>
  <si>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</si>
  <si>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</si>
  <si>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</si>
  <si>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</si>
  <si>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</si>
  <si>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</si>
  <si>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</si>
  <si>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</si>
  <si>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</si>
  <si>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</si>
  <si>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</si>
  <si>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</si>
  <si>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</si>
  <si>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</si>
  <si>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</si>
  <si>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</si>
  <si>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</si>
  <si>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</si>
  <si>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</si>
  <si>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</si>
  <si>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</si>
  <si>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</si>
  <si>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</si>
  <si>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</si>
  <si>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</si>
  <si>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</si>
  <si>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</si>
  <si>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</si>
  <si>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</si>
  <si>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</si>
  <si>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</si>
  <si>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</si>
  <si>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</si>
  <si>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</si>
  <si>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</si>
  <si>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</si>
  <si>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</si>
  <si>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</si>
  <si>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</si>
  <si>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</si>
  <si>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</si>
  <si>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</si>
  <si>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</si>
  <si>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</si>
  <si>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</si>
  <si>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</si>
  <si>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</si>
  <si>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</si>
  <si>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</si>
  <si>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</si>
  <si>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</si>
  <si>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</si>
  <si>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</si>
  <si>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</si>
  <si>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</si>
  <si>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</si>
  <si>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</si>
  <si>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</si>
  <si>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</si>
  <si>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</si>
  <si>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</si>
  <si>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</si>
  <si>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</si>
  <si>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</si>
  <si>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</si>
  <si>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</si>
  <si>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</si>
  <si>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</si>
  <si>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</si>
  <si>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</si>
  <si>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</si>
  <si>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</si>
  <si>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</si>
  <si>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</si>
  <si>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</si>
  <si>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</si>
  <si>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</si>
  <si>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</si>
  <si>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</si>
  <si>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</si>
  <si>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</si>
  <si>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</si>
  <si>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</si>
  <si>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</si>
  <si>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</si>
  <si>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</si>
  <si>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</si>
  <si>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</si>
  <si>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</si>
  <si>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</si>
  <si>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</si>
  <si>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</si>
  <si>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</si>
  <si>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</si>
  <si>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</si>
  <si>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</si>
  <si>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</si>
  <si>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</si>
  <si>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</si>
  <si>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</si>
  <si>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</si>
  <si>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</si>
  <si>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</si>
  <si>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</si>
  <si>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</si>
  <si>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</si>
  <si>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</si>
  <si>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</si>
  <si>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</si>
  <si>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</si>
  <si>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</si>
  <si>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</si>
  <si>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</si>
  <si>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</si>
  <si>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</si>
  <si>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</si>
  <si>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</si>
  <si>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</si>
  <si>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</si>
  <si>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</si>
  <si>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</si>
  <si>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</si>
  <si>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</si>
  <si>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</si>
  <si>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</si>
  <si>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</si>
  <si>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</si>
  <si>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</si>
  <si>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</si>
  <si>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</si>
  <si>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</si>
  <si>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</si>
  <si>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</si>
  <si>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</si>
  <si>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</si>
  <si>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</si>
  <si>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</si>
  <si>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</si>
  <si>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</si>
  <si>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</si>
  <si>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</si>
  <si>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</si>
  <si>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</si>
  <si>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</si>
  <si>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</si>
  <si>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</si>
  <si>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</si>
  <si>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</si>
  <si>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</si>
  <si>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</si>
  <si>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</si>
  <si>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</si>
  <si>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</si>
  <si>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</si>
  <si>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</si>
  <si>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</si>
  <si>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</si>
  <si>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</si>
  <si>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</si>
  <si>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</si>
  <si>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</si>
  <si>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</si>
  <si>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</si>
  <si>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</si>
  <si>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</si>
  <si>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</si>
  <si>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</si>
  <si>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</si>
  <si>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</si>
  <si>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</si>
  <si>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</si>
  <si>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</si>
  <si>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</si>
  <si>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</si>
  <si>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</si>
  <si>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</si>
  <si>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</si>
  <si>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</si>
  <si>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</si>
  <si>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</si>
  <si>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</si>
  <si>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</si>
  <si>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</si>
  <si>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</si>
  <si>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</si>
  <si>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</si>
  <si>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</si>
  <si>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</si>
  <si>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</si>
  <si>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</si>
  <si>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</si>
  <si>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</si>
  <si>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</si>
  <si>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</si>
  <si>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</si>
  <si>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</si>
  <si>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</si>
  <si>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</si>
  <si>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</si>
  <si>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</si>
  <si>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</si>
  <si>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</si>
  <si>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</si>
  <si>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</si>
  <si>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</si>
  <si>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</si>
  <si>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</si>
  <si>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</si>
  <si>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</si>
  <si>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</si>
  <si>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</si>
  <si>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</si>
  <si>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</si>
  <si>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</si>
  <si>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</si>
  <si>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</si>
  <si>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</si>
  <si>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</si>
  <si>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</si>
  <si>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</si>
  <si>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</si>
  <si>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</si>
  <si>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</si>
  <si>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</si>
  <si>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</si>
  <si>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</si>
  <si>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</si>
  <si>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</si>
  <si>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</si>
  <si>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</si>
  <si>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</si>
  <si>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</si>
  <si>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</si>
  <si>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</si>
  <si>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</si>
  <si>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</si>
  <si>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</si>
  <si>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</si>
  <si>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</si>
  <si>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</si>
  <si>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</si>
  <si>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</si>
  <si>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</si>
  <si>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</si>
  <si>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</si>
  <si>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</si>
  <si>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</si>
  <si>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</si>
  <si>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</si>
  <si>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</si>
  <si>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</si>
  <si>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</si>
  <si>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</si>
  <si>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</si>
  <si>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</si>
  <si>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</si>
  <si>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</si>
  <si>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</si>
  <si>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</si>
  <si>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</si>
  <si>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</si>
  <si>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</si>
  <si>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</si>
  <si>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</si>
  <si>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</si>
  <si>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</si>
  <si>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</si>
  <si>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</si>
  <si>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</si>
  <si>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</si>
  <si>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</si>
  <si>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</si>
  <si>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</si>
  <si>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</si>
  <si>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</si>
  <si>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</si>
  <si>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</si>
  <si>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</si>
  <si>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</si>
  <si>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</si>
  <si>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</si>
  <si>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</si>
  <si>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</si>
  <si>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</si>
  <si>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</si>
  <si>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</si>
  <si>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</si>
  <si>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</si>
  <si>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</si>
  <si>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</si>
  <si>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</si>
  <si>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</si>
  <si>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</si>
  <si>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</si>
  <si>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</si>
  <si>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</si>
  <si>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</si>
  <si>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</si>
  <si>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</si>
  <si>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</si>
  <si>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</si>
  <si>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</si>
  <si>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</si>
  <si>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</si>
  <si>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</si>
  <si>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</si>
  <si>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</si>
  <si>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</si>
  <si>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</si>
  <si>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</si>
  <si>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</si>
  <si>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</si>
  <si>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</si>
  <si>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</si>
  <si>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</si>
  <si>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</si>
  <si>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</si>
  <si>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</si>
  <si>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</si>
  <si>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</si>
  <si>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</si>
  <si>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</si>
  <si>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</si>
  <si>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</si>
  <si>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</si>
  <si>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</si>
  <si>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</si>
  <si>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</si>
  <si>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</si>
  <si>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</si>
  <si>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</si>
  <si>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</si>
  <si>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</si>
  <si>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</si>
  <si>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</si>
  <si>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</si>
  <si>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</si>
  <si>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</si>
  <si>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</si>
  <si>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</si>
  <si>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</si>
  <si>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</si>
  <si>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</si>
  <si>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</si>
  <si>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</si>
  <si>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</si>
  <si>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</si>
  <si>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</si>
  <si>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</si>
  <si>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</si>
  <si>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</si>
  <si>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</si>
  <si>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</si>
  <si>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</si>
  <si>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</si>
  <si>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</si>
  <si>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</si>
  <si>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</si>
  <si>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</si>
  <si>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</si>
  <si>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</si>
  <si>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</si>
  <si>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</si>
  <si>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</si>
  <si>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</si>
  <si>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</si>
  <si>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</si>
  <si>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</si>
  <si>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</si>
  <si>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</si>
  <si>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</si>
  <si>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</si>
  <si>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</si>
  <si>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</si>
  <si>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</si>
  <si>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</si>
  <si>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</si>
  <si>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</si>
  <si>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</si>
  <si>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</si>
  <si>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</si>
  <si>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</si>
  <si>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</si>
  <si>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</si>
  <si>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</si>
  <si>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</si>
  <si>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</si>
  <si>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</si>
  <si>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</si>
  <si>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</si>
  <si>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</si>
  <si>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</si>
  <si>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</si>
  <si>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</si>
  <si>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</si>
  <si>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</si>
  <si>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</si>
  <si>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</si>
  <si>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</si>
  <si>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</si>
  <si>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</si>
  <si>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</si>
  <si>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</si>
  <si>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</si>
  <si>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</si>
  <si>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</si>
  <si>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</si>
  <si>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</si>
  <si>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</si>
  <si>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</si>
  <si>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</si>
  <si>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</si>
  <si>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</si>
  <si>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</si>
  <si>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</si>
  <si>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</si>
  <si>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</si>
  <si>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</si>
  <si>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</si>
  <si>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</si>
  <si>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</si>
  <si>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</si>
  <si>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</si>
  <si>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</si>
  <si>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</si>
  <si>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</si>
  <si>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</si>
  <si>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</si>
  <si>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</si>
  <si>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</si>
  <si>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</si>
  <si>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</si>
  <si>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</si>
  <si>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</si>
  <si>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</si>
  <si>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</si>
  <si>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</si>
  <si>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</si>
  <si>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</si>
  <si>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</si>
  <si>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</si>
  <si>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</si>
  <si>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</si>
  <si>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</si>
  <si>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</si>
  <si>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</si>
  <si>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</si>
  <si>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</si>
  <si>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</si>
  <si>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</si>
  <si>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</si>
  <si>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</si>
  <si>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</si>
  <si>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</si>
  <si>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</si>
  <si>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</si>
  <si>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</si>
  <si>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</si>
  <si>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</si>
  <si>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</si>
  <si>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</si>
  <si>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</si>
  <si>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</si>
  <si>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</si>
  <si>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</si>
  <si>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</si>
  <si>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</si>
  <si>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</si>
  <si>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</si>
  <si>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</si>
  <si>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</si>
  <si>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</si>
  <si>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</si>
  <si>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</si>
  <si>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</si>
  <si>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</si>
  <si>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</si>
  <si>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</si>
  <si>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</si>
  <si>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</si>
  <si>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</si>
  <si>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</si>
  <si>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</si>
  <si>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</si>
  <si>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</si>
  <si>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</si>
  <si>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</si>
  <si>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</si>
  <si>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</si>
  <si>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</si>
  <si>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</si>
  <si>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</si>
  <si>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</si>
  <si>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</si>
  <si>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</si>
  <si>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</si>
  <si>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</si>
  <si>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</si>
  <si>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</si>
  <si>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</si>
  <si>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</si>
  <si>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</si>
  <si>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</si>
  <si>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</si>
  <si>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</si>
  <si>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</si>
  <si>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</si>
  <si>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</si>
  <si>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</si>
  <si>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</si>
  <si>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</si>
  <si>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</si>
  <si>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</si>
  <si>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</si>
  <si>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</si>
  <si>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</si>
  <si>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</si>
  <si>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</si>
  <si>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</si>
  <si>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</si>
  <si>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</si>
  <si>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</si>
  <si>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</si>
  <si>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</si>
  <si>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</si>
  <si>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</si>
  <si>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</si>
  <si>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</si>
  <si>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</si>
  <si>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</si>
  <si>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</si>
  <si>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</si>
  <si>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</si>
  <si>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</si>
  <si>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</si>
  <si>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</si>
  <si>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</si>
  <si>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</si>
  <si>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</si>
  <si>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</si>
  <si>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</si>
  <si>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</si>
  <si>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</si>
  <si>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</si>
  <si>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</si>
  <si>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</si>
  <si>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</si>
  <si>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</si>
  <si>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</si>
  <si>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</si>
  <si>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</si>
  <si>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</si>
  <si>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</si>
  <si>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</si>
  <si>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</si>
  <si>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</si>
  <si>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</si>
  <si>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</si>
  <si>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</si>
  <si>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</si>
  <si>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</si>
  <si>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</si>
  <si>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</si>
  <si>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</si>
  <si>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</si>
  <si>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</si>
  <si>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</si>
  <si>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</si>
  <si>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</si>
  <si>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</si>
  <si>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</si>
  <si>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</si>
  <si>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</si>
  <si>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</si>
  <si>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</si>
  <si>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</si>
  <si>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</si>
  <si>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</si>
  <si>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</si>
  <si>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</si>
  <si>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</si>
  <si>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</si>
  <si>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</si>
  <si>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</si>
  <si>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</si>
  <si>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</si>
  <si>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</si>
  <si>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</si>
  <si>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</si>
  <si>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</si>
  <si>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</si>
  <si>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</si>
  <si>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</si>
  <si>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</si>
  <si>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</si>
  <si>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</si>
  <si>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</si>
  <si>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</si>
  <si>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</si>
  <si>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</si>
  <si>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</si>
  <si>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</si>
  <si>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</si>
  <si>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</si>
  <si>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</si>
  <si>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</si>
  <si>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</si>
  <si>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</si>
  <si>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</si>
  <si>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</si>
  <si>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</si>
  <si>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</si>
  <si>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</si>
  <si>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</si>
  <si>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</si>
  <si>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</si>
  <si>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</si>
  <si>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</si>
  <si>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</si>
  <si>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</si>
  <si>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</si>
  <si>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</si>
  <si>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</si>
  <si>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</si>
  <si>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</si>
  <si>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</si>
  <si>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</si>
  <si>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</si>
  <si>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</si>
  <si>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</si>
  <si>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</si>
  <si>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</si>
  <si>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</si>
  <si>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</si>
  <si>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</si>
  <si>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</si>
  <si>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</si>
  <si>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</si>
  <si>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</si>
  <si>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</si>
  <si>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</si>
  <si>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</si>
  <si>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</si>
  <si>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</si>
  <si>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</si>
  <si>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</si>
  <si>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</si>
  <si>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</si>
  <si>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</si>
  <si>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</si>
  <si>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</si>
  <si>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</si>
  <si>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</si>
  <si>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</si>
  <si>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</si>
  <si>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</si>
  <si>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</si>
  <si>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</si>
  <si>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</si>
  <si>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</si>
  <si>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</si>
  <si>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</si>
  <si>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</si>
  <si>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</si>
  <si>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</si>
  <si>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</si>
  <si>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</si>
  <si>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</si>
  <si>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</si>
  <si>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</si>
  <si>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</si>
  <si>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</si>
  <si>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</si>
  <si>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</si>
  <si>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</si>
  <si>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</si>
  <si>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</si>
  <si>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</si>
  <si>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</si>
  <si>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</si>
  <si>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</si>
  <si>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</si>
  <si>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</si>
  <si>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</si>
  <si>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</si>
  <si>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</si>
  <si>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</si>
  <si>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</si>
  <si>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</si>
  <si>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</si>
  <si>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</si>
  <si>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</si>
  <si>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</si>
  <si>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</si>
  <si>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</si>
  <si>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</si>
  <si>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</si>
  <si>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</si>
  <si>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</si>
  <si>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</si>
  <si>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</si>
  <si>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</si>
  <si>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</si>
  <si>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</si>
  <si>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</si>
  <si>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</si>
  <si>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</si>
  <si>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</si>
  <si>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</si>
  <si>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</si>
  <si>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</si>
  <si>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</si>
  <si>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</si>
  <si>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</si>
  <si>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</si>
  <si>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</si>
  <si>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</si>
  <si>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</si>
  <si>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</si>
  <si>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</si>
  <si>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</si>
  <si>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</si>
  <si>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</si>
  <si>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</si>
  <si>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</si>
  <si>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</si>
  <si>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</si>
  <si>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</si>
  <si>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</si>
  <si>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</si>
  <si>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</si>
  <si>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</si>
  <si>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</si>
  <si>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</si>
  <si>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</si>
  <si>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</si>
  <si>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</si>
  <si>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</si>
  <si>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</si>
  <si>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</si>
  <si>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</si>
  <si>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</si>
  <si>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</si>
  <si>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</si>
  <si>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</si>
  <si>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</si>
  <si>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</si>
  <si>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</si>
  <si>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</si>
  <si>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</si>
  <si>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</si>
  <si>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</si>
  <si>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</si>
  <si>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</si>
  <si>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</si>
  <si>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</si>
  <si>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</si>
  <si>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</si>
  <si>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</si>
  <si>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</si>
  <si>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</si>
  <si>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</si>
  <si>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</si>
  <si>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</si>
  <si>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</si>
  <si>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</si>
  <si>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</si>
  <si>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</si>
  <si>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</si>
  <si>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</si>
  <si>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</si>
  <si>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</si>
  <si>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</si>
  <si>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</si>
  <si>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</si>
  <si>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</si>
  <si>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</si>
  <si>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</si>
  <si>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</si>
  <si>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</si>
  <si>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</si>
  <si>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</si>
  <si>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</si>
  <si>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</si>
  <si>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</si>
  <si>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</si>
  <si>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</si>
  <si>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</si>
  <si>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</si>
  <si>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</si>
  <si>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</si>
  <si>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</si>
  <si>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</si>
  <si>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</si>
  <si>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</si>
  <si>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</si>
  <si>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</si>
  <si>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</si>
  <si>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</si>
  <si>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</si>
  <si>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</si>
  <si>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</si>
  <si>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</si>
  <si>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</si>
  <si>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</si>
  <si>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</si>
  <si>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</si>
  <si>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</si>
  <si>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</si>
  <si>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</si>
  <si>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</si>
  <si>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</si>
  <si>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</si>
  <si>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</si>
  <si>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</si>
  <si>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</si>
  <si>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</si>
  <si>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</si>
  <si>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</si>
  <si>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</si>
  <si>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</si>
  <si>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</si>
  <si>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</si>
  <si>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</si>
  <si>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</si>
  <si>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</si>
  <si>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</si>
  <si>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</si>
  <si>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</si>
  <si>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</si>
  <si>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</si>
  <si>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</si>
  <si>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</si>
  <si>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</si>
  <si>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</si>
  <si>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</si>
  <si>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</si>
  <si>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</si>
  <si>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</si>
  <si>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</si>
  <si>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</si>
  <si>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</si>
  <si>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</si>
  <si>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</si>
  <si>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</si>
  <si>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</si>
  <si>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</si>
  <si>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</si>
  <si>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</si>
  <si>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</si>
  <si>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</si>
  <si>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</si>
  <si>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</si>
  <si>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</si>
  <si>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</si>
  <si>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</si>
  <si>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</si>
  <si>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</si>
  <si>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</si>
  <si>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</si>
  <si>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</si>
  <si>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</si>
  <si>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</si>
  <si>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</si>
  <si>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</si>
  <si>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</si>
  <si>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</si>
  <si>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</si>
  <si>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</si>
  <si>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</si>
  <si>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</si>
  <si>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</si>
  <si>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</si>
  <si>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</si>
  <si>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</si>
  <si>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</si>
  <si>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</si>
  <si>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</si>
  <si>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</si>
  <si>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</si>
  <si>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</si>
  <si>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</si>
  <si>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</si>
  <si>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</si>
  <si>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</si>
  <si>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</si>
  <si>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</si>
  <si>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</si>
  <si>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</si>
  <si>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</si>
  <si>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</si>
  <si>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</si>
  <si>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</si>
  <si>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</si>
  <si>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</si>
  <si>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</si>
  <si>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</si>
  <si>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</si>
  <si>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</si>
  <si>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</si>
  <si>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</si>
  <si>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</si>
  <si>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</si>
  <si>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</si>
  <si>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</si>
  <si>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</si>
  <si>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</si>
  <si>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</si>
  <si>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</si>
  <si>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</si>
  <si>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</si>
  <si>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</si>
  <si>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</si>
  <si>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</si>
  <si>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</si>
  <si>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</si>
  <si>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</si>
  <si>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</si>
  <si>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</si>
  <si>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</si>
  <si>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</si>
  <si>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</si>
  <si>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</si>
  <si>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</si>
  <si>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</si>
  <si>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</si>
  <si>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</si>
  <si>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</si>
  <si>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</si>
  <si>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</si>
  <si>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</si>
  <si>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</si>
  <si>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</si>
  <si>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</si>
  <si>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</si>
  <si>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</si>
  <si>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</si>
  <si>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</si>
  <si>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</si>
  <si>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</si>
  <si>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</si>
  <si>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</si>
  <si>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</si>
  <si>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</si>
  <si>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</si>
  <si>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</si>
  <si>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</si>
  <si>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</si>
  <si>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</si>
  <si>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</si>
  <si>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</si>
  <si>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</si>
  <si>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</si>
  <si>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</si>
  <si>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</si>
  <si>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</si>
  <si>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</si>
  <si>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</si>
  <si>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</si>
  <si>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</si>
  <si>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</si>
  <si>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</si>
  <si>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</si>
  <si>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</si>
  <si>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</si>
  <si>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</si>
  <si>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</si>
  <si>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</si>
  <si>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</si>
  <si>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</si>
  <si>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</si>
  <si>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</si>
  <si>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</si>
  <si>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</si>
  <si>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</si>
  <si>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</si>
  <si>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</si>
  <si>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</si>
  <si>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</si>
  <si>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</si>
  <si>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</si>
  <si>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</si>
  <si>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</si>
  <si>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</si>
  <si>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</si>
  <si>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</si>
  <si>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</si>
  <si>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</si>
  <si>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</si>
  <si>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</si>
  <si>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</si>
  <si>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</si>
  <si>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</si>
  <si>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</si>
  <si>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</si>
  <si>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</si>
  <si>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</si>
  <si>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</si>
  <si>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</si>
  <si>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</si>
  <si>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</si>
  <si>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</si>
  <si>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</si>
  <si>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</si>
  <si>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</si>
  <si>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</si>
  <si>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</si>
  <si>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</si>
  <si>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</si>
  <si>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</si>
  <si>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</si>
  <si>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</si>
  <si>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</si>
  <si>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</si>
  <si>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</si>
  <si>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</si>
  <si>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</si>
  <si>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</si>
  <si>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</si>
  <si>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</si>
  <si>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</si>
  <si>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</si>
  <si>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</si>
  <si>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</si>
  <si>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</si>
  <si>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</si>
  <si>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</si>
  <si>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</si>
  <si>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</si>
  <si>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</si>
  <si>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</si>
  <si>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</si>
  <si>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</si>
  <si>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</si>
  <si>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</si>
  <si>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</si>
  <si>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</si>
  <si>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</si>
  <si>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</si>
  <si>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</si>
  <si>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</si>
  <si>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</si>
  <si>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</si>
  <si>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</si>
  <si>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</si>
  <si>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</si>
  <si>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</si>
  <si>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</si>
  <si>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</si>
  <si>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</si>
  <si>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</si>
  <si>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</si>
  <si>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</si>
  <si>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</si>
  <si>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</si>
  <si>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</si>
  <si>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</si>
  <si>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</si>
  <si>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</si>
  <si>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</si>
  <si>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</si>
  <si>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</si>
  <si>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</si>
  <si>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</si>
  <si>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</si>
  <si>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</si>
  <si>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</si>
  <si>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</si>
  <si>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</si>
  <si>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</si>
  <si>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</si>
  <si>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</si>
  <si>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</si>
  <si>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</si>
  <si>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</si>
  <si>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</si>
  <si>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</si>
  <si>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</si>
  <si>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</si>
  <si>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</si>
  <si>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</si>
  <si>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</si>
  <si>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</si>
  <si>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</si>
  <si>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</si>
  <si>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</si>
  <si>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</si>
  <si>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</si>
  <si>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</si>
  <si>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</si>
  <si>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</si>
  <si>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</si>
  <si>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</si>
  <si>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</si>
  <si>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</si>
  <si>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</si>
  <si>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</si>
  <si>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</si>
  <si>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</si>
  <si>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</si>
  <si>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</si>
  <si>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</si>
  <si>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</si>
  <si>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</si>
  <si>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</si>
  <si>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</si>
  <si>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</si>
  <si>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</si>
  <si>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</si>
  <si>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</si>
  <si>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</si>
  <si>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</si>
  <si>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</si>
  <si>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</si>
  <si>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</si>
  <si>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</si>
  <si>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</si>
  <si>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</si>
  <si>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</si>
  <si>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</si>
  <si>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</si>
  <si>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</si>
  <si>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</si>
  <si>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</si>
  <si>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</si>
  <si>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</si>
  <si>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</si>
  <si>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</si>
  <si>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</si>
  <si>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</si>
  <si>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</si>
  <si>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</si>
  <si>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</si>
  <si>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</si>
  <si>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</si>
  <si>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</si>
  <si>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</si>
  <si>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</si>
  <si>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</si>
  <si>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</si>
  <si>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</si>
  <si>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</si>
  <si>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</si>
  <si>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</si>
  <si>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</si>
  <si>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</si>
  <si>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</si>
  <si>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</si>
  <si>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</si>
  <si>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</si>
  <si>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</si>
  <si>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</si>
  <si>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</si>
  <si>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</si>
  <si>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</si>
  <si>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</si>
  <si>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</si>
  <si>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</si>
  <si>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</si>
  <si>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</si>
  <si>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</si>
  <si>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</si>
  <si>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</si>
  <si>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</si>
  <si>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</si>
  <si>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</si>
  <si>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</si>
  <si>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</si>
  <si>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</si>
  <si>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</si>
  <si>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</si>
  <si>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</si>
  <si>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</si>
  <si>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</si>
  <si>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</si>
  <si>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</si>
  <si>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</si>
  <si>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</si>
  <si>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</si>
  <si>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</si>
  <si>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</si>
  <si>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</si>
  <si>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</si>
  <si>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</si>
  <si>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</si>
  <si>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</si>
  <si>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</si>
  <si>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</si>
  <si>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</si>
  <si>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</si>
  <si>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</si>
  <si>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</si>
  <si>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</si>
  <si>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</si>
  <si>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</si>
  <si>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</si>
  <si>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</si>
  <si>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</si>
  <si>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</si>
  <si>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</si>
  <si>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</si>
  <si>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</si>
  <si>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</si>
  <si>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</si>
  <si>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</si>
  <si>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</si>
  <si>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</si>
  <si>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</si>
  <si>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</si>
  <si>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</si>
  <si>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</si>
  <si>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</si>
  <si>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</si>
  <si>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</si>
  <si>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</si>
  <si>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</si>
  <si>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</si>
  <si>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</si>
  <si>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</si>
  <si>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</si>
  <si>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</si>
  <si>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</si>
  <si>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</si>
  <si>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</si>
  <si>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</si>
  <si>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</si>
  <si>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</si>
  <si>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</si>
  <si>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</si>
  <si>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</si>
  <si>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</si>
  <si>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</si>
  <si>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</si>
  <si>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</si>
  <si>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</si>
  <si>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</si>
  <si>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</si>
  <si>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</si>
  <si>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</si>
  <si>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</si>
  <si>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</si>
  <si>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</si>
  <si>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</si>
  <si>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</si>
  <si>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</si>
  <si>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</si>
  <si>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</si>
  <si>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</si>
  <si>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</si>
  <si>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</si>
  <si>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</si>
  <si>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</si>
  <si>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</si>
  <si>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</si>
  <si>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</si>
  <si>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</si>
  <si>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</si>
  <si>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</si>
  <si>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</si>
  <si>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</si>
  <si>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</si>
  <si>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</si>
  <si>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</si>
  <si>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</si>
  <si>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</si>
  <si>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</si>
  <si>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</si>
  <si>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</si>
  <si>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</si>
  <si>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</si>
  <si>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</si>
  <si>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</si>
  <si>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</si>
  <si>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</si>
  <si>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</si>
  <si>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</si>
  <si>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</si>
  <si>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</si>
  <si>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</si>
  <si>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</si>
  <si>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</si>
  <si>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</si>
  <si>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</si>
  <si>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</si>
  <si>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</si>
  <si>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</si>
  <si>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</si>
  <si>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</si>
  <si>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</si>
  <si>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</si>
  <si>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</si>
  <si>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</si>
  <si>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</si>
  <si>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</si>
  <si>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</si>
  <si>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</si>
  <si>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</si>
  <si>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</si>
  <si>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</si>
  <si>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</si>
  <si>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</si>
  <si>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</si>
  <si>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</si>
  <si>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</si>
  <si>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</si>
  <si>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</si>
  <si>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</si>
  <si>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</si>
  <si>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</si>
  <si>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</si>
  <si>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</si>
  <si>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</si>
  <si>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</si>
  <si>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</si>
  <si>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</si>
  <si>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</si>
  <si>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</si>
  <si>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</si>
  <si>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</si>
  <si>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</si>
  <si>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</si>
  <si>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</si>
  <si>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</si>
  <si>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</si>
  <si>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</si>
  <si>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</si>
  <si>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</si>
  <si>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</si>
  <si>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</si>
  <si>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</si>
  <si>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</si>
  <si>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</si>
  <si>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</si>
  <si>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</si>
  <si>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</si>
  <si>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</si>
  <si>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</si>
  <si>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</si>
  <si>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</si>
  <si>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</si>
  <si>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</si>
  <si>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</si>
  <si>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</si>
  <si>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</si>
  <si>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</si>
  <si>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</si>
  <si>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</si>
  <si>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</si>
  <si>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</si>
  <si>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</si>
  <si>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</si>
  <si>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</si>
  <si>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</si>
  <si>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</si>
  <si>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</si>
  <si>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</si>
  <si>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</si>
  <si>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</si>
  <si>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</si>
  <si>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</si>
  <si>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</si>
  <si>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</si>
  <si>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</si>
  <si>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</si>
  <si>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</si>
  <si>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</si>
  <si>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</si>
  <si>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</si>
  <si>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</si>
  <si>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</si>
  <si>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</si>
  <si>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</si>
  <si>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</si>
  <si>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</si>
  <si>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</si>
  <si>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</si>
  <si>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</si>
  <si>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</si>
  <si>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</si>
  <si>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</si>
  <si>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</si>
  <si>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</si>
  <si>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</si>
  <si>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</si>
  <si>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</si>
  <si>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</si>
  <si>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</si>
  <si>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</si>
  <si>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</si>
  <si>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</si>
  <si>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</si>
  <si>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</si>
  <si>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</si>
  <si>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</si>
  <si>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</si>
  <si>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</si>
  <si>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</si>
  <si>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</si>
  <si>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</si>
  <si>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</si>
  <si>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</si>
  <si>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</si>
  <si>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</si>
  <si>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</si>
  <si>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</si>
  <si>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</si>
  <si>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</si>
  <si>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</si>
  <si>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</si>
  <si>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</si>
  <si>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</si>
  <si>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</si>
  <si>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</si>
  <si>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</si>
  <si>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</si>
  <si>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</si>
  <si>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</si>
  <si>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</si>
  <si>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</si>
  <si>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</si>
  <si>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</si>
  <si>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</si>
  <si>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</si>
  <si>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</si>
  <si>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</si>
  <si>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</si>
  <si>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</si>
  <si>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</si>
  <si>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</si>
  <si>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</si>
  <si>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</si>
  <si>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</si>
  <si>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</si>
  <si>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</si>
  <si>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</si>
  <si>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</si>
  <si>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</si>
  <si>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</si>
  <si>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</si>
  <si>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</si>
  <si>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</si>
  <si>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</si>
  <si>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</si>
  <si>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</si>
  <si>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</si>
  <si>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</si>
  <si>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</si>
  <si>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</si>
  <si>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</si>
  <si>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</si>
  <si>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</si>
  <si>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</si>
  <si>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</si>
  <si>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</si>
  <si>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</si>
  <si>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</si>
  <si>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</si>
  <si>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</si>
  <si>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</si>
  <si>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</si>
  <si>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</si>
  <si>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</si>
  <si>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</si>
  <si>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</si>
  <si>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</si>
  <si>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</si>
  <si>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</si>
  <si>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</si>
  <si>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</si>
  <si>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</si>
  <si>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</si>
  <si>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</si>
  <si>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</si>
  <si>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</si>
  <si>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</si>
  <si>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</si>
  <si>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</si>
  <si>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</si>
  <si>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</si>
  <si>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</si>
  <si>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</si>
  <si>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</si>
  <si>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</si>
  <si>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</si>
  <si>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</si>
  <si>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</si>
  <si>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</si>
  <si>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</si>
  <si>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</si>
  <si>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</si>
  <si>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</si>
  <si>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</si>
  <si>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</si>
  <si>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</si>
  <si>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</si>
  <si>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</si>
  <si>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</si>
  <si>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</si>
  <si>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</si>
  <si>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</si>
  <si>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</si>
  <si>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</si>
  <si>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</si>
  <si>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</si>
  <si>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</si>
  <si>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</si>
  <si>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</si>
  <si>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</si>
  <si>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</si>
  <si>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</si>
  <si>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</si>
  <si>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</si>
  <si>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</si>
  <si>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</si>
  <si>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</si>
  <si>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</si>
  <si>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</si>
  <si>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</si>
  <si>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</si>
  <si>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</si>
  <si>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</si>
  <si>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</si>
  <si>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</si>
  <si>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</si>
  <si>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</si>
  <si>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</si>
  <si>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</si>
  <si>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</si>
  <si>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</si>
  <si>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</si>
  <si>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</si>
  <si>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</si>
  <si>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</si>
  <si>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</si>
  <si>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</si>
  <si>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</si>
  <si>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</si>
  <si>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</si>
  <si>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</si>
  <si>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</si>
  <si>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</si>
  <si>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</si>
  <si>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</si>
  <si>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</si>
  <si>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</si>
  <si>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</si>
  <si>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</si>
  <si>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</si>
  <si>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</si>
  <si>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</si>
  <si>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</si>
  <si>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</si>
  <si>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</si>
  <si>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</si>
  <si>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</si>
  <si>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</si>
  <si>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</si>
  <si>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</si>
  <si>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</si>
  <si>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</si>
  <si>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</si>
  <si>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</si>
  <si>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</si>
  <si>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</si>
  <si>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</si>
  <si>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</si>
  <si>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</si>
  <si>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</si>
  <si>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</si>
  <si>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</si>
  <si>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</si>
  <si>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</si>
  <si>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</si>
  <si>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</si>
  <si>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</si>
  <si>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</si>
  <si>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</si>
  <si>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</si>
  <si>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</si>
  <si>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</si>
  <si>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</si>
  <si>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</si>
  <si>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</si>
  <si>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</si>
  <si>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</si>
  <si>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</si>
  <si>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</si>
  <si>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</si>
  <si>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</si>
  <si>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</si>
  <si>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</si>
  <si>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</si>
  <si>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</si>
  <si>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</si>
  <si>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</si>
  <si>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</si>
  <si>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</si>
  <si>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</si>
  <si>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</si>
  <si>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</si>
  <si>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</si>
  <si>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</si>
  <si>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</si>
  <si>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</si>
  <si>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</si>
  <si>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</si>
  <si>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</si>
  <si>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</si>
  <si>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</si>
  <si>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</si>
  <si>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</si>
  <si>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</si>
  <si>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</si>
  <si>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</si>
  <si>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</si>
  <si>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</si>
  <si>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</si>
  <si>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</si>
  <si>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</si>
  <si>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</si>
  <si>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</si>
  <si>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</si>
  <si>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</si>
  <si>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</si>
  <si>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</si>
  <si>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</si>
  <si>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</si>
  <si>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</si>
  <si>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</si>
  <si>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</si>
  <si>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</si>
  <si>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</si>
  <si>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</si>
  <si>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</si>
  <si>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</si>
  <si>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</si>
  <si>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</si>
  <si>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</si>
  <si>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</si>
  <si>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</si>
  <si>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</si>
  <si>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</si>
  <si>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</si>
  <si>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</si>
  <si>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</si>
  <si>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</si>
  <si>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</si>
  <si>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</si>
  <si>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</si>
  <si>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</si>
  <si>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</si>
  <si>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</si>
  <si>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</si>
  <si>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</si>
  <si>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</si>
  <si>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</si>
  <si>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</si>
  <si>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</si>
  <si>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</si>
  <si>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</si>
  <si>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</si>
  <si>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</si>
  <si>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</si>
  <si>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</si>
  <si>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</si>
  <si>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</si>
  <si>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</si>
  <si>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</si>
  <si>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</si>
  <si>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</si>
  <si>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</si>
  <si>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</si>
  <si>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</si>
  <si>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</si>
  <si>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</si>
  <si>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</si>
  <si>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</si>
  <si>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</si>
  <si>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</si>
  <si>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</si>
  <si>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</si>
  <si>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</si>
  <si>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</si>
  <si>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</si>
  <si>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</si>
  <si>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</si>
  <si>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</si>
  <si>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</si>
  <si>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</si>
  <si>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</si>
  <si>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</si>
  <si>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</si>
  <si>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</si>
  <si>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</si>
  <si>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</si>
  <si>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</si>
  <si>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</si>
  <si>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</si>
  <si>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</si>
  <si>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</si>
  <si>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</si>
  <si>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</si>
  <si>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</si>
  <si>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</si>
  <si>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</si>
  <si>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</si>
  <si>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</si>
  <si>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</si>
  <si>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</si>
  <si>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</si>
  <si>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</si>
  <si>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</si>
  <si>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</si>
  <si>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</si>
  <si>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</si>
  <si>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</si>
  <si>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</si>
  <si>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</si>
  <si>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</si>
  <si>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</si>
  <si>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</si>
  <si>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</si>
  <si>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</si>
  <si>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</si>
  <si>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</si>
  <si>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</si>
  <si>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</si>
  <si>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</si>
  <si>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</si>
  <si>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</si>
  <si>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</si>
  <si>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</si>
  <si>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</si>
  <si>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</si>
  <si>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</si>
  <si>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</si>
  <si>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</si>
  <si>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</si>
  <si>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</si>
  <si>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</si>
  <si>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</si>
  <si>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</si>
  <si>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</si>
  <si>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</si>
  <si>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</si>
  <si>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</si>
  <si>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</si>
  <si>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</si>
  <si>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</si>
  <si>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</si>
  <si>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</si>
  <si>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</si>
  <si>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</si>
  <si>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</si>
  <si>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</si>
  <si>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</si>
  <si>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</si>
  <si>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</si>
  <si>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</si>
  <si>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</si>
  <si>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</si>
  <si>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</si>
  <si>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</si>
  <si>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</si>
  <si>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</si>
  <si>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</si>
  <si>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</si>
  <si>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</si>
  <si>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</si>
  <si>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</si>
  <si>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</si>
  <si>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</si>
  <si>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</si>
  <si>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</si>
  <si>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</si>
  <si>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</si>
  <si>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</si>
  <si>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</si>
  <si>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</si>
  <si>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</si>
  <si>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</si>
  <si>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</si>
  <si>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</si>
  <si>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</si>
  <si>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</si>
  <si>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</si>
  <si>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</si>
  <si>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</si>
  <si>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</si>
  <si>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</si>
  <si>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</si>
  <si>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</si>
  <si>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</si>
  <si>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</si>
  <si>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</si>
  <si>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</si>
  <si>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</si>
  <si>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</si>
  <si>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</si>
  <si>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</si>
  <si>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</si>
  <si>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</si>
  <si>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</si>
  <si>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</si>
  <si>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</si>
  <si>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</si>
  <si>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</si>
  <si>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</si>
  <si>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</si>
  <si>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</si>
  <si>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</si>
  <si>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</si>
  <si>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</si>
  <si>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</si>
  <si>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</si>
  <si>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</si>
  <si>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</si>
  <si>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</si>
  <si>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</si>
  <si>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</si>
  <si>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</si>
  <si>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</si>
  <si>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</si>
  <si>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</si>
  <si>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</si>
  <si>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</si>
  <si>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</si>
  <si>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</si>
  <si>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</si>
  <si>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</si>
  <si>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</si>
  <si>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</si>
  <si>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</si>
  <si>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</si>
  <si>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</si>
  <si>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</si>
  <si>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</si>
  <si>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</si>
  <si>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</si>
  <si>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</si>
  <si>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</si>
  <si>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</si>
  <si>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</si>
  <si>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</si>
  <si>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</si>
  <si>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</si>
  <si>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</si>
  <si>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</si>
  <si>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</si>
  <si>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</si>
  <si>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</si>
  <si>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</si>
  <si>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</si>
  <si>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</si>
  <si>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</si>
  <si>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</si>
  <si>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</si>
  <si>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</si>
  <si>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</si>
  <si>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</si>
  <si>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</si>
  <si>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</si>
  <si>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</si>
  <si>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</si>
  <si>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</si>
  <si>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</si>
  <si>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</si>
  <si>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</si>
  <si>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</si>
  <si>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</si>
  <si>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</si>
  <si>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</si>
  <si>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</si>
  <si>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</si>
  <si>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</si>
  <si>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</si>
  <si>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</si>
  <si>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</si>
  <si>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</si>
  <si>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</si>
  <si>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</si>
  <si>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</si>
  <si>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</si>
  <si>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</si>
  <si>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</si>
  <si>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</si>
  <si>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</si>
  <si>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</si>
  <si>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</si>
  <si>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</si>
  <si>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</si>
  <si>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</si>
  <si>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</si>
  <si>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</si>
  <si>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</si>
  <si>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</si>
  <si>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</si>
  <si>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</si>
  <si>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</si>
  <si>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</si>
  <si>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</si>
  <si>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</si>
  <si>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</si>
  <si>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</si>
  <si>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</si>
  <si>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</si>
  <si>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</si>
  <si>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</si>
  <si>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</si>
  <si>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</si>
  <si>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</si>
  <si>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</si>
  <si>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</si>
  <si>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</si>
  <si>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</si>
  <si>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</si>
  <si>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</si>
  <si>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</si>
  <si>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</si>
  <si>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</si>
  <si>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</si>
  <si>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</si>
  <si>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</si>
  <si>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</si>
  <si>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</si>
  <si>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</si>
  <si>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</si>
  <si>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</si>
  <si>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</si>
  <si>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</si>
  <si>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</si>
  <si>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</si>
  <si>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</si>
  <si>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</si>
  <si>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</si>
  <si>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</si>
  <si>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</si>
  <si>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</si>
  <si>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</si>
  <si>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</si>
  <si>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</si>
  <si>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</si>
  <si>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</si>
  <si>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</si>
  <si>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</si>
  <si>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</si>
  <si>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</si>
  <si>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</si>
  <si>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</si>
  <si>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</si>
  <si>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</si>
  <si>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</si>
  <si>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</si>
  <si>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</si>
  <si>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</si>
  <si>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</si>
  <si>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</si>
  <si>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</si>
  <si>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</si>
  <si>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</si>
  <si>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</si>
  <si>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</si>
  <si>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</si>
  <si>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</si>
  <si>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</si>
  <si>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</si>
  <si>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</si>
  <si>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</si>
  <si>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</si>
  <si>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</si>
  <si>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</si>
  <si>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</si>
  <si>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</si>
  <si>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</si>
  <si>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</si>
  <si>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</si>
  <si>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</si>
  <si>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</si>
  <si>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</si>
  <si>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</si>
  <si>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</si>
  <si>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</si>
  <si>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</si>
  <si>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</si>
  <si>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</si>
  <si>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</si>
  <si>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</si>
  <si>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</si>
  <si>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</si>
  <si>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</si>
  <si>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</si>
  <si>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</si>
  <si>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</si>
  <si>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</si>
  <si>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</si>
  <si>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</si>
  <si>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</si>
  <si>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</si>
  <si>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</si>
  <si>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</si>
  <si>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</si>
  <si>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</si>
  <si>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</si>
  <si>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</si>
  <si>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</si>
  <si>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</si>
  <si>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</si>
  <si>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</si>
  <si>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</si>
  <si>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</si>
  <si>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</si>
  <si>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</si>
  <si>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</si>
  <si>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</si>
  <si>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</si>
  <si>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</si>
  <si>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</si>
  <si>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</si>
  <si>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</si>
  <si>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</si>
  <si>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</si>
  <si>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</si>
  <si>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</si>
  <si>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</si>
  <si>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</si>
  <si>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</si>
  <si>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</si>
  <si>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</si>
  <si>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</si>
  <si>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</si>
  <si>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</si>
  <si>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</si>
  <si>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</si>
  <si>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</si>
  <si>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</si>
  <si>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</si>
  <si>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</si>
  <si>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</si>
  <si>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</si>
  <si>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</si>
  <si>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</si>
  <si>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</si>
  <si>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</si>
  <si>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</si>
  <si>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</si>
  <si>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</si>
  <si>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</si>
  <si>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</si>
  <si>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</si>
  <si>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</si>
  <si>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</si>
  <si>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</si>
  <si>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</si>
  <si>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</si>
  <si>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</si>
  <si>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</si>
  <si>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</si>
  <si>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</si>
  <si>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</si>
  <si>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</si>
  <si>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</si>
  <si>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</si>
  <si>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</si>
  <si>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</si>
  <si>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</si>
  <si>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</si>
  <si>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</si>
  <si>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</si>
  <si>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</si>
  <si>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</si>
  <si>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</si>
  <si>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</si>
  <si>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</si>
  <si>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</si>
  <si>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</si>
  <si>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</si>
  <si>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</si>
  <si>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</si>
  <si>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</si>
  <si>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</si>
  <si>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</si>
  <si>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</si>
  <si>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</si>
  <si>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</si>
  <si>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</si>
  <si>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</si>
  <si>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</si>
  <si>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</si>
  <si>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</si>
  <si>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</si>
  <si>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</si>
  <si>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</si>
  <si>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</si>
  <si>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</si>
  <si>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</si>
  <si>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</si>
  <si>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</si>
  <si>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</si>
  <si>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</si>
  <si>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</si>
  <si>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</si>
  <si>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</si>
  <si>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</si>
  <si>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</si>
  <si>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</si>
  <si>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</si>
  <si>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</si>
  <si>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</si>
  <si>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</si>
  <si>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</si>
  <si>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</si>
  <si>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</si>
  <si>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</si>
  <si>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</si>
  <si>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</si>
  <si>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</si>
  <si>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</si>
  <si>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</si>
  <si>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</si>
  <si>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</si>
  <si>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</si>
  <si>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</si>
  <si>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</si>
  <si>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</si>
  <si>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</si>
  <si>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</si>
  <si>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</si>
  <si>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</si>
  <si>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</si>
  <si>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</si>
  <si>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</si>
  <si>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</si>
  <si>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</si>
  <si>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</si>
  <si>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</si>
  <si>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</si>
  <si>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</si>
  <si>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</si>
  <si>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</si>
  <si>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</si>
  <si>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</si>
  <si>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</si>
  <si>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</si>
  <si>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</si>
  <si>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</si>
  <si>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</si>
  <si>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</si>
  <si>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</si>
  <si>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</si>
  <si>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</si>
  <si>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</si>
  <si>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</si>
  <si>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</si>
  <si>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</si>
  <si>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</si>
  <si>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</si>
  <si>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</si>
  <si>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</si>
  <si>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</si>
  <si>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</si>
  <si>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</si>
  <si>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</si>
  <si>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</si>
  <si>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</si>
  <si>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</si>
  <si>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</si>
  <si>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</si>
  <si>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</si>
  <si>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</si>
  <si>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</si>
  <si>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</si>
  <si>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</si>
  <si>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</si>
  <si>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</si>
  <si>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</si>
  <si>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</si>
  <si>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</si>
  <si>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</si>
  <si>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</si>
  <si>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</si>
  <si>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</si>
  <si>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</si>
  <si>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</si>
  <si>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</si>
  <si>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</si>
  <si>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</si>
  <si>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</si>
  <si>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</si>
  <si>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</si>
  <si>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</si>
  <si>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</si>
  <si>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</si>
  <si>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</si>
  <si>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</si>
  <si>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</si>
  <si>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</si>
  <si>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</si>
  <si>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</si>
  <si>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</si>
  <si>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</si>
  <si>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</si>
  <si>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</si>
  <si>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</si>
  <si>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</si>
  <si>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</si>
  <si>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</si>
  <si>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</si>
  <si>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</si>
  <si>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</si>
  <si>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</si>
  <si>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</si>
  <si>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</si>
  <si>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</si>
  <si>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</si>
  <si>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</si>
  <si>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</si>
  <si>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</si>
  <si>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</si>
  <si>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</si>
  <si>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</si>
  <si>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</si>
  <si>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</si>
  <si>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</si>
  <si>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</si>
  <si>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</si>
  <si>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</si>
  <si>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</si>
  <si>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</si>
  <si>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</si>
  <si>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</si>
  <si>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</si>
  <si>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</si>
  <si>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</si>
  <si>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</si>
  <si>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</si>
  <si>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</si>
  <si>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</si>
  <si>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</si>
  <si>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</si>
  <si>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</si>
  <si>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</si>
  <si>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</si>
  <si>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</si>
  <si>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</si>
  <si>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</si>
  <si>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</si>
  <si>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</si>
  <si>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</si>
  <si>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</si>
  <si>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</si>
  <si>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</si>
  <si>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</si>
  <si>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</si>
  <si>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</si>
  <si>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</si>
  <si>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</si>
  <si>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</si>
  <si>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</si>
  <si>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</si>
  <si>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</si>
  <si>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</si>
  <si>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</si>
  <si>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</si>
  <si>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</si>
  <si>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</si>
  <si>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</si>
  <si>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</si>
  <si>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</si>
  <si>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</si>
  <si>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</si>
  <si>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</si>
  <si>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</si>
  <si>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</si>
  <si>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</si>
  <si>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</si>
  <si>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</si>
  <si>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</si>
  <si>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</si>
  <si>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</si>
  <si>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</si>
  <si>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</si>
  <si>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</si>
  <si>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</si>
  <si>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</si>
  <si>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</si>
  <si>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</si>
  <si>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</si>
  <si>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</si>
  <si>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</si>
  <si>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</si>
  <si>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</si>
  <si>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</si>
  <si>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</si>
  <si>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</si>
  <si>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</si>
  <si>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</si>
  <si>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</si>
  <si>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</si>
  <si>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</si>
  <si>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</si>
  <si>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</si>
  <si>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</si>
  <si>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</si>
  <si>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</si>
  <si>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</si>
  <si>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</si>
  <si>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</si>
  <si>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</si>
  <si>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</si>
  <si>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</si>
  <si>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</si>
  <si>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</si>
  <si>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</si>
  <si>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</si>
  <si>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</si>
  <si>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</si>
  <si>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</si>
  <si>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</si>
  <si>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</si>
  <si>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</si>
  <si>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</si>
  <si>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</si>
  <si>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</si>
  <si>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</si>
  <si>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</si>
  <si>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</si>
  <si>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</si>
  <si>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</si>
  <si>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</si>
  <si>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</si>
  <si>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</si>
  <si>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</si>
  <si>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</si>
  <si>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</si>
  <si>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</si>
  <si>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</si>
  <si>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</si>
  <si>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</si>
  <si>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</si>
  <si>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</si>
  <si>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</si>
  <si>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</si>
  <si>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</si>
  <si>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</si>
  <si>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</si>
  <si>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</si>
  <si>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</si>
  <si>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</si>
  <si>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</si>
  <si>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</si>
  <si>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</si>
  <si>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</si>
  <si>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</si>
  <si>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</si>
  <si>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</si>
  <si>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</si>
  <si>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</si>
  <si>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</si>
  <si>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</si>
  <si>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</si>
  <si>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</si>
  <si>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</si>
  <si>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</si>
  <si>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</si>
  <si>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</si>
  <si>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</si>
  <si>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</si>
  <si>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</si>
  <si>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</si>
  <si>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</si>
  <si>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</si>
  <si>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</si>
  <si>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</si>
  <si>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</si>
  <si>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</si>
  <si>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</si>
  <si>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</si>
  <si>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</si>
  <si>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</si>
  <si>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</si>
  <si>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</si>
  <si>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</si>
  <si>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</si>
  <si>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</si>
  <si>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</si>
  <si>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</si>
  <si>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</si>
  <si>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</si>
  <si>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</si>
  <si>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</si>
  <si>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</si>
  <si>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</si>
  <si>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</si>
  <si>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</si>
  <si>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</si>
  <si>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</si>
  <si>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</si>
  <si>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</si>
  <si>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</si>
  <si>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</si>
  <si>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</si>
  <si>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</si>
  <si>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</si>
  <si>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</si>
  <si>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</si>
  <si>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</si>
  <si>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</si>
  <si>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</si>
  <si>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</si>
  <si>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</si>
  <si>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</si>
  <si>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</si>
  <si>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</si>
  <si>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</si>
  <si>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</si>
  <si>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</si>
  <si>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</si>
  <si>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</si>
  <si>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</si>
  <si>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</si>
  <si>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</si>
  <si>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</si>
  <si>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</si>
  <si>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</si>
  <si>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</si>
  <si>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</si>
  <si>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</si>
  <si>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</si>
  <si>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</si>
  <si>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</si>
  <si>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</si>
  <si>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</si>
  <si>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</si>
  <si>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</si>
  <si>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</si>
  <si>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</si>
  <si>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</si>
  <si>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</si>
  <si>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</si>
  <si>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</si>
  <si>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</si>
  <si>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</si>
  <si>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</si>
  <si>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</si>
  <si>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</si>
  <si>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</si>
  <si>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</si>
  <si>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</si>
  <si>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</si>
  <si>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</si>
  <si>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</si>
  <si>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</si>
  <si>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</si>
  <si>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</si>
  <si>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</si>
  <si>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</si>
  <si>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</si>
  <si>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</si>
  <si>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</si>
  <si>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</si>
  <si>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</si>
  <si>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</si>
  <si>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</si>
  <si>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</si>
  <si>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</si>
  <si>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</si>
  <si>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</si>
  <si>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</si>
  <si>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</si>
  <si>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</si>
  <si>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</si>
  <si>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</si>
  <si>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</si>
  <si>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</si>
  <si>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</si>
  <si>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</si>
  <si>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</si>
  <si>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</si>
  <si>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</si>
  <si>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</si>
  <si>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</si>
  <si>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</si>
  <si>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</si>
  <si>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</si>
  <si>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</si>
  <si>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</si>
  <si>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</si>
  <si>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</si>
  <si>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</si>
  <si>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</si>
  <si>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</si>
  <si>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</si>
  <si>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</si>
  <si>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</si>
  <si>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</si>
  <si>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</si>
  <si>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</si>
  <si>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</si>
  <si>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</si>
  <si>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</si>
  <si>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</si>
  <si>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</si>
  <si>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</si>
  <si>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</si>
  <si>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</si>
  <si>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</si>
  <si>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</si>
  <si>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</si>
  <si>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</si>
  <si>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</si>
  <si>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</si>
  <si>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</si>
  <si>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</si>
  <si>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</si>
  <si>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</si>
  <si>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</si>
  <si>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</si>
  <si>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</si>
  <si>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</si>
  <si>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</si>
  <si>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</si>
  <si>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</si>
  <si>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</si>
  <si>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</si>
  <si>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</si>
  <si>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</si>
  <si>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</si>
  <si>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</si>
  <si>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</si>
  <si>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</si>
  <si>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</si>
  <si>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</si>
  <si>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</si>
  <si>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</si>
  <si>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</si>
  <si>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</si>
  <si>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</si>
  <si>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</si>
  <si>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</si>
  <si>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</si>
  <si>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</si>
  <si>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</si>
  <si>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</si>
  <si>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</si>
  <si>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</si>
  <si>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</si>
  <si>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</si>
  <si>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</si>
  <si>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</si>
  <si>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</si>
  <si>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</si>
  <si>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</si>
  <si>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</si>
  <si>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</si>
  <si>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</si>
  <si>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</si>
  <si>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</si>
  <si>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</si>
  <si>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</si>
  <si>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</si>
  <si>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</si>
  <si>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</si>
  <si>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</si>
  <si>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</si>
  <si>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</si>
  <si>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</si>
  <si>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</si>
  <si>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</si>
  <si>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</si>
  <si>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</si>
  <si>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</si>
  <si>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</si>
  <si>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</si>
  <si>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</si>
  <si>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</si>
  <si>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</si>
  <si>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</si>
  <si>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</si>
  <si>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</si>
  <si>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</si>
  <si>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</si>
  <si>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</si>
  <si>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</si>
  <si>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</si>
  <si>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</si>
  <si>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</si>
  <si>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</si>
  <si>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</si>
  <si>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</si>
  <si>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</si>
  <si>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</si>
  <si>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</si>
  <si>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</si>
  <si>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</si>
  <si>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</si>
  <si>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</si>
  <si>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</si>
  <si>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</si>
  <si>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</si>
  <si>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</si>
  <si>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</si>
  <si>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</si>
  <si>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</si>
  <si>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</si>
  <si>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</si>
  <si>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</si>
  <si>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</si>
  <si>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</si>
  <si>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</si>
  <si>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</si>
  <si>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</si>
  <si>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</si>
  <si>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</si>
  <si>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</si>
  <si>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</si>
  <si>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</si>
  <si>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</si>
  <si>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</si>
  <si>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</si>
  <si>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</si>
  <si>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</si>
  <si>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</si>
  <si>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</si>
  <si>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</si>
  <si>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</si>
  <si>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</si>
  <si>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</si>
  <si>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</si>
  <si>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</si>
  <si>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</si>
  <si>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</si>
  <si>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</si>
  <si>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</si>
  <si>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</si>
  <si>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</si>
  <si>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</si>
  <si>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</si>
  <si>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</si>
  <si>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</si>
  <si>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</si>
  <si>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</si>
  <si>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</si>
  <si>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</si>
  <si>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</si>
  <si>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</si>
  <si>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</si>
  <si>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</si>
  <si>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</si>
  <si>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</si>
  <si>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</si>
  <si>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</si>
  <si>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</si>
  <si>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</si>
  <si>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</si>
  <si>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</si>
  <si>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</si>
  <si>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</si>
  <si>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</si>
  <si>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</si>
  <si>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</si>
  <si>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</si>
  <si>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</si>
  <si>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</si>
  <si>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</si>
  <si>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</si>
  <si>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</si>
  <si>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</si>
  <si>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</si>
  <si>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</si>
  <si>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</si>
  <si>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</si>
  <si>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</si>
  <si>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</si>
  <si>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</si>
  <si>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</si>
  <si>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</si>
  <si>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</si>
  <si>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</si>
  <si>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</si>
  <si>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</si>
  <si>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</si>
  <si>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</si>
  <si>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</si>
  <si>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</si>
  <si>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</si>
  <si>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</si>
  <si>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</si>
  <si>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</si>
  <si>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</si>
  <si>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</si>
  <si>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</si>
  <si>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</si>
  <si>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</si>
  <si>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</si>
  <si>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</si>
  <si>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</si>
  <si>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</si>
  <si>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</si>
  <si>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</si>
  <si>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</si>
  <si>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</si>
  <si>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</si>
  <si>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</si>
  <si>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</si>
  <si>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</si>
  <si>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</si>
  <si>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</si>
  <si>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</si>
  <si>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</si>
  <si>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</si>
  <si>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</si>
  <si>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</si>
  <si>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</si>
  <si>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</si>
  <si>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</si>
  <si>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</si>
  <si>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</si>
  <si>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</si>
  <si>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</si>
  <si>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</si>
  <si>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</si>
  <si>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</si>
  <si>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</si>
  <si>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</si>
  <si>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</si>
  <si>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</si>
  <si>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</si>
  <si>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</si>
  <si>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</si>
  <si>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</si>
  <si>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</si>
  <si>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</si>
  <si>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</si>
  <si>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</si>
  <si>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</si>
  <si>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</si>
  <si>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</si>
  <si>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</si>
  <si>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</si>
  <si>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</si>
  <si>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</si>
  <si>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</si>
  <si>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</si>
  <si>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</si>
  <si>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</si>
  <si>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</si>
  <si>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</si>
  <si>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</si>
  <si>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</si>
  <si>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</si>
  <si>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</si>
  <si>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</si>
  <si>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</si>
  <si>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</si>
  <si>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</si>
  <si>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</si>
  <si>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</si>
  <si>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</si>
  <si>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</si>
  <si>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</si>
  <si>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</si>
  <si>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</si>
  <si>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</si>
  <si>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</si>
  <si>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</si>
  <si>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</si>
  <si>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</si>
  <si>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</si>
  <si>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</si>
  <si>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</si>
  <si>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</si>
  <si>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</si>
  <si>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</si>
  <si>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</si>
  <si>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</si>
  <si>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</si>
  <si>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</si>
  <si>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</si>
  <si>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</si>
  <si>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</si>
  <si>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</si>
  <si>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</si>
  <si>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</si>
  <si>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</si>
  <si>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</si>
  <si>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</si>
  <si>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</si>
  <si>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</si>
  <si>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</si>
  <si>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</si>
  <si>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</si>
  <si>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</si>
  <si>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</si>
  <si>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</si>
  <si>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</si>
  <si>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</si>
  <si>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</si>
  <si>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</si>
  <si>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</si>
  <si>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</si>
  <si>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</si>
  <si>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</si>
  <si>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</si>
  <si>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</si>
  <si>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</si>
  <si>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</si>
  <si>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</si>
  <si>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</si>
  <si>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</si>
  <si>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</si>
  <si>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</si>
  <si>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</si>
  <si>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</si>
  <si>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</si>
  <si>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</si>
  <si>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</si>
  <si>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</si>
  <si>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</si>
  <si>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</si>
  <si>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</si>
  <si>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</si>
  <si>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</si>
  <si>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</si>
  <si>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</si>
  <si>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</si>
  <si>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</si>
  <si>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</si>
  <si>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</si>
  <si>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</si>
  <si>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</si>
  <si>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</si>
  <si>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</si>
  <si>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</si>
  <si>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</si>
  <si>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</si>
  <si>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</si>
  <si>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</si>
  <si>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</si>
  <si>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</si>
  <si>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</si>
  <si>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</si>
  <si>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</si>
  <si>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</si>
  <si>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</si>
  <si>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</si>
  <si>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</si>
  <si>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</si>
  <si>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</si>
  <si>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</si>
  <si>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</si>
  <si>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</si>
  <si>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</si>
  <si>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</si>
  <si>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</si>
  <si>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</si>
  <si>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</si>
  <si>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</si>
  <si>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</si>
  <si>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</si>
  <si>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</si>
  <si>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</si>
  <si>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</si>
  <si>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</si>
  <si>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</si>
  <si>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</si>
  <si>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</si>
  <si>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</si>
  <si>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</si>
  <si>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</si>
  <si>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</si>
  <si>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</si>
  <si>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</si>
  <si>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</si>
  <si>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</si>
  <si>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</si>
  <si>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</si>
  <si>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</si>
  <si>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</si>
  <si>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</si>
  <si>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</si>
  <si>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</si>
  <si>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</si>
  <si>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</si>
  <si>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</si>
  <si>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</si>
  <si>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</si>
  <si>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</si>
  <si>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</si>
  <si>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</si>
  <si>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</si>
  <si>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</si>
  <si>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</si>
  <si>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</si>
  <si>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</si>
  <si>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</si>
  <si>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</si>
  <si>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</si>
  <si>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</si>
  <si>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</si>
  <si>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</si>
  <si>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</si>
  <si>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</si>
  <si>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</si>
  <si>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</si>
  <si>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</si>
  <si>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</si>
  <si>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</si>
  <si>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</si>
  <si>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</si>
  <si>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</si>
  <si>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</si>
  <si>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</si>
  <si>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</si>
  <si>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</si>
  <si>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</si>
  <si>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</si>
  <si>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</si>
  <si>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</si>
  <si>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</si>
  <si>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</si>
  <si>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</si>
  <si>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</si>
  <si>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</si>
  <si>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</si>
  <si>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</si>
  <si>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</si>
  <si>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</si>
  <si>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</si>
  <si>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</si>
  <si>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</si>
  <si>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</si>
  <si>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</si>
  <si>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</si>
  <si>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</si>
  <si>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</si>
  <si>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</si>
  <si>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</si>
  <si>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</si>
  <si>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</si>
  <si>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</si>
  <si>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</si>
  <si>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</si>
  <si>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</si>
  <si>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</si>
  <si>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</si>
  <si>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</si>
  <si>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</si>
  <si>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</si>
  <si>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</si>
  <si>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</si>
  <si>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</si>
  <si>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</si>
  <si>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</si>
  <si>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</si>
  <si>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</si>
  <si>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</si>
  <si>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</si>
  <si>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</si>
  <si>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</si>
  <si>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</si>
  <si>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</si>
  <si>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</si>
  <si>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</si>
  <si>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</si>
  <si>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</si>
  <si>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</si>
  <si>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</si>
  <si>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</si>
  <si>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</si>
  <si>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</si>
  <si>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</si>
  <si>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</si>
  <si>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</si>
  <si>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</si>
  <si>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</si>
  <si>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</si>
  <si>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</si>
  <si>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</si>
  <si>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</si>
  <si>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</si>
  <si>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</si>
  <si>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</si>
  <si>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</si>
  <si>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</si>
  <si>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</si>
  <si>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</si>
  <si>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</si>
  <si>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</si>
  <si>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</si>
  <si>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</si>
  <si>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</si>
  <si>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</si>
  <si>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</si>
  <si>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</si>
  <si>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</si>
  <si>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</si>
  <si>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</si>
  <si>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</si>
  <si>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</si>
  <si>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</si>
  <si>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</si>
  <si>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</si>
  <si>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</si>
  <si>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</si>
  <si>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</si>
  <si>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</si>
  <si>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</si>
  <si>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</si>
  <si>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</si>
  <si>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</si>
  <si>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</si>
  <si>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</si>
  <si>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</si>
  <si>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</si>
  <si>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</si>
  <si>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</si>
  <si>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</si>
  <si>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</si>
  <si>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</si>
  <si>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</si>
  <si>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</si>
  <si>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</si>
  <si>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</si>
  <si>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</si>
  <si>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</si>
  <si>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</si>
  <si>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</si>
  <si>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</si>
  <si>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</si>
  <si>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</si>
  <si>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</si>
  <si>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</si>
  <si>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</si>
  <si>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</si>
  <si>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</si>
  <si>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</si>
  <si>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</si>
  <si>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</si>
  <si>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</si>
  <si>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</si>
  <si>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</si>
  <si>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</si>
  <si>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</si>
  <si>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</si>
  <si>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</si>
  <si>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</si>
  <si>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</si>
  <si>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</si>
  <si>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</si>
  <si>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</si>
  <si>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</si>
  <si>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</si>
  <si>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</si>
  <si>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</si>
  <si>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</si>
  <si>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</si>
  <si>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</si>
  <si>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</si>
  <si>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</si>
  <si>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</si>
  <si>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</si>
  <si>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</si>
  <si>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</si>
  <si>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</si>
  <si>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</si>
  <si>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</si>
  <si>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</si>
  <si>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</si>
  <si>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</si>
  <si>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</si>
  <si>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</si>
  <si>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</si>
  <si>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</si>
  <si>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</si>
  <si>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</si>
  <si>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</si>
  <si>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</si>
  <si>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</si>
  <si>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</si>
  <si>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</si>
  <si>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</si>
  <si>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</si>
  <si>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</si>
  <si>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</si>
  <si>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</si>
  <si>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</si>
  <si>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</si>
  <si>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</si>
  <si>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</si>
  <si>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</si>
  <si>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</si>
  <si>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</si>
  <si>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</si>
  <si>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</si>
  <si>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</si>
  <si>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</si>
  <si>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</si>
  <si>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</si>
  <si>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</si>
  <si>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</si>
  <si>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</si>
  <si>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</si>
  <si>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</si>
  <si>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</si>
  <si>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</si>
  <si>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</si>
  <si>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</si>
  <si>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</si>
  <si>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</si>
  <si>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</si>
  <si>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</si>
  <si>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</si>
  <si>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</si>
  <si>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</si>
  <si>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</si>
  <si>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</si>
  <si>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</si>
  <si>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</si>
  <si>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</si>
  <si>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</si>
  <si>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</si>
  <si>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</si>
  <si>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</si>
  <si>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</si>
  <si>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</si>
  <si>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</si>
  <si>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</si>
  <si>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</si>
  <si>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</si>
  <si>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</si>
  <si>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</si>
  <si>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</si>
  <si>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</si>
  <si>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</si>
  <si>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</si>
  <si>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</si>
  <si>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</si>
  <si>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</si>
  <si>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</si>
  <si>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</si>
  <si>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</si>
  <si>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</si>
  <si>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</si>
  <si>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</si>
  <si>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</si>
  <si>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</si>
  <si>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</si>
  <si>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</si>
  <si>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</si>
  <si>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</si>
  <si>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</si>
  <si>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</si>
  <si>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</si>
  <si>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</si>
  <si>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</si>
  <si>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</si>
  <si>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</si>
  <si>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</si>
  <si>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</si>
  <si>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</si>
  <si>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</si>
  <si>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</si>
  <si>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</si>
  <si>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</si>
  <si>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</si>
  <si>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</si>
  <si>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</si>
  <si>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</si>
  <si>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</si>
  <si>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</si>
  <si>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</si>
  <si>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</si>
  <si>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</si>
  <si>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</si>
  <si>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</si>
  <si>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</si>
  <si>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</si>
  <si>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</si>
  <si>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</si>
  <si>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</si>
  <si>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</si>
  <si>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</si>
  <si>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</si>
  <si>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</si>
  <si>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</si>
  <si>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</si>
  <si>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</si>
  <si>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</si>
  <si>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</si>
  <si>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</si>
  <si>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</si>
  <si>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</si>
  <si>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</si>
  <si>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</si>
  <si>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</si>
  <si>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</si>
  <si>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</si>
  <si>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</si>
  <si>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</si>
  <si>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</si>
  <si>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</si>
  <si>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</si>
  <si>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</si>
  <si>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</si>
  <si>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</si>
  <si>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</si>
  <si>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</si>
  <si>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</si>
  <si>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</si>
  <si>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</si>
  <si>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</si>
  <si>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</si>
  <si>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</si>
  <si>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</si>
  <si>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</si>
  <si>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</si>
  <si>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</si>
  <si>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</si>
  <si>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</si>
  <si>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</si>
  <si>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</si>
  <si>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</si>
  <si>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</si>
  <si>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</si>
  <si>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</si>
  <si>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</si>
  <si>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</si>
  <si>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</si>
  <si>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</si>
  <si>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</si>
  <si>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</si>
  <si>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</si>
  <si>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</si>
  <si>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</si>
  <si>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</si>
  <si>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</si>
  <si>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</si>
  <si>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</si>
  <si>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</si>
  <si>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</si>
  <si>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</si>
  <si>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</si>
  <si>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</si>
  <si>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</si>
  <si>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</si>
  <si>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</si>
  <si>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</si>
  <si>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</si>
  <si>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</si>
  <si>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</si>
  <si>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</si>
  <si>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</si>
  <si>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</si>
  <si>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</si>
  <si>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</si>
  <si>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</si>
  <si>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</si>
  <si>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</si>
  <si>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</si>
  <si>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</si>
  <si>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</si>
  <si>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</si>
  <si>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</si>
  <si>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</si>
  <si>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</si>
  <si>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</si>
  <si>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</si>
  <si>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</si>
  <si>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</si>
  <si>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</si>
  <si>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</si>
  <si>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</si>
  <si>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</si>
  <si>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</si>
  <si>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</si>
  <si>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</si>
  <si>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</si>
  <si>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</si>
  <si>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</si>
  <si>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</si>
  <si>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</si>
  <si>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</si>
  <si>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</si>
  <si>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</si>
  <si>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</si>
  <si>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</si>
  <si>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</si>
  <si>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</si>
  <si>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</si>
  <si>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</si>
  <si>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</si>
  <si>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</si>
  <si>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</si>
  <si>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</si>
  <si>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</si>
  <si>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</si>
  <si>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</si>
  <si>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</si>
  <si>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</si>
  <si>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</si>
  <si>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</si>
  <si>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</si>
  <si>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</si>
  <si>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</si>
  <si>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</si>
  <si>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</si>
  <si>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</si>
  <si>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</si>
  <si>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</si>
  <si>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</si>
  <si>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</si>
  <si>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</si>
  <si>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</si>
  <si>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</si>
  <si>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</si>
  <si>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</si>
  <si>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</si>
  <si>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</si>
  <si>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</si>
  <si>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</si>
  <si>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</si>
  <si>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</si>
  <si>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</si>
  <si>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</si>
  <si>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</si>
  <si>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</si>
  <si>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</si>
  <si>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</si>
  <si>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</si>
  <si>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</si>
  <si>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</si>
  <si>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</si>
  <si>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</si>
  <si>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</si>
  <si>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</si>
  <si>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</si>
  <si>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</si>
  <si>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</si>
  <si>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</si>
  <si>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</si>
  <si>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</si>
  <si>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</si>
  <si>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</si>
  <si>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</si>
  <si>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</si>
  <si>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</si>
  <si>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</si>
  <si>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</si>
  <si>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</si>
  <si>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</si>
  <si>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</si>
  <si>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</si>
  <si>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</si>
  <si>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</si>
  <si>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</si>
  <si>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</si>
  <si>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</si>
  <si>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</si>
  <si>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</si>
  <si>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</si>
  <si>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</si>
  <si>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</si>
  <si>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</si>
  <si>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</si>
  <si>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</si>
  <si>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</si>
  <si>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</si>
  <si>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</si>
  <si>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</si>
  <si>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</si>
  <si>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</si>
  <si>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</si>
  <si>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</si>
  <si>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</si>
  <si>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</si>
  <si>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</si>
  <si>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</si>
  <si>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</si>
  <si>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</si>
  <si>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</si>
  <si>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</si>
  <si>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</si>
  <si>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</si>
  <si>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</si>
  <si>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</si>
  <si>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</si>
  <si>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</si>
  <si>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</si>
  <si>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</si>
  <si>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</si>
  <si>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</si>
  <si>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</si>
  <si>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</si>
  <si>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</si>
  <si>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</si>
  <si>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</si>
  <si>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</si>
  <si>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</si>
  <si>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</si>
  <si>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</si>
  <si>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</si>
  <si>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</si>
  <si>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</si>
  <si>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</si>
  <si>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</si>
  <si>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</si>
  <si>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</si>
  <si>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</si>
  <si>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</si>
  <si>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</si>
  <si>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</si>
  <si>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</si>
  <si>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</si>
  <si>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</si>
  <si>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</si>
  <si>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</si>
  <si>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</si>
  <si>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</si>
  <si>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</si>
  <si>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</si>
  <si>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</si>
  <si>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</si>
  <si>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</si>
  <si>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</si>
  <si>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</si>
  <si>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</si>
  <si>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</si>
  <si>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</si>
  <si>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</si>
  <si>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</si>
  <si>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</si>
  <si>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</si>
  <si>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</si>
  <si>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</si>
  <si>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</si>
  <si>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</si>
  <si>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</si>
  <si>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</si>
  <si>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</si>
  <si>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</si>
  <si>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</si>
  <si>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</si>
  <si>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</si>
  <si>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</si>
  <si>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</si>
  <si>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</si>
  <si>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</si>
  <si>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</si>
  <si>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</si>
  <si>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</si>
  <si>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</si>
  <si>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</si>
  <si>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</si>
  <si>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</si>
  <si>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</si>
  <si>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</si>
  <si>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</si>
  <si>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</si>
  <si>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</si>
  <si>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</si>
  <si>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</si>
  <si>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</si>
  <si>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</si>
  <si>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</si>
  <si>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</si>
  <si>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</si>
  <si>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</si>
  <si>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</si>
  <si>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</si>
  <si>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</si>
  <si>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</si>
  <si>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</si>
  <si>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</si>
  <si>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</si>
  <si>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</si>
  <si>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</si>
  <si>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</si>
  <si>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</si>
  <si>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</si>
  <si>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</si>
  <si>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</si>
  <si>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</si>
  <si>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</si>
  <si>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</si>
  <si>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</si>
  <si>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</si>
  <si>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</si>
  <si>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</si>
  <si>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</si>
  <si>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</si>
  <si>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</si>
  <si>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</si>
  <si>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</si>
  <si>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</si>
  <si>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</si>
  <si>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</si>
  <si>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</si>
  <si>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</si>
  <si>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</si>
  <si>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</si>
  <si>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</si>
  <si>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</si>
  <si>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</si>
  <si>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</si>
  <si>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</si>
  <si>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</si>
  <si>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</si>
  <si>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</si>
  <si>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</si>
  <si>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</si>
  <si>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</si>
  <si>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</si>
  <si>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</si>
  <si>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</si>
  <si>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</si>
  <si>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</si>
  <si>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</si>
  <si>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</si>
  <si>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</si>
  <si>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</si>
  <si>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</si>
  <si>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</si>
  <si>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</si>
  <si>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</si>
  <si>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</si>
  <si>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</si>
  <si>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</si>
  <si>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</si>
  <si>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</si>
  <si>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</si>
  <si>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</si>
  <si>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</si>
  <si>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</si>
  <si>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</si>
  <si>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</si>
  <si>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</si>
  <si>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</si>
  <si>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</si>
  <si>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</si>
  <si>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</si>
  <si>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</si>
  <si>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</si>
  <si>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</si>
  <si>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</si>
  <si>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</si>
  <si>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</si>
  <si>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</si>
  <si>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</si>
  <si>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</si>
  <si>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</si>
  <si>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</si>
  <si>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</si>
  <si>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</si>
  <si>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</si>
  <si>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</si>
  <si>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</si>
  <si>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</si>
  <si>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</si>
  <si>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</si>
  <si>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</si>
  <si>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</si>
  <si>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</si>
  <si>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</si>
  <si>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</si>
  <si>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</si>
  <si>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</si>
  <si>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</si>
  <si>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</si>
  <si>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</si>
  <si>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</si>
  <si>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</si>
  <si>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</si>
  <si>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</si>
  <si>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</si>
  <si>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</si>
  <si>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</si>
  <si>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</si>
  <si>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</si>
  <si>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</si>
  <si>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</si>
  <si>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</si>
  <si>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</si>
  <si>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</si>
  <si>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</si>
  <si>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</si>
  <si>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</si>
  <si>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</si>
  <si>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</si>
  <si>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</si>
  <si>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</si>
  <si>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</si>
  <si>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</si>
  <si>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</si>
  <si>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</si>
  <si>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</si>
  <si>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</si>
  <si>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</si>
  <si>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</si>
  <si>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PCM-20251029-00000659</t>
  </si>
  <si>
    <t>EM team need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</si>
  <si>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</si>
  <si>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</si>
  <si>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</si>
  <si>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</si>
  <si>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</si>
  <si>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</si>
  <si>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</si>
  <si>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</si>
  <si>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</si>
  <si>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</si>
  <si>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</si>
  <si>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</si>
  <si>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</si>
  <si>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</si>
  <si>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</si>
  <si>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</si>
  <si>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</si>
  <si>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</si>
  <si>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</si>
  <si>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</si>
  <si>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</si>
  <si>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</si>
  <si>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</si>
  <si>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</si>
  <si>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</si>
  <si>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</si>
  <si>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</si>
  <si>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</si>
  <si>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</si>
  <si>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</si>
  <si>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</si>
  <si>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</si>
  <si>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</si>
  <si>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</si>
  <si>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</si>
  <si>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</si>
  <si>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</si>
  <si>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</si>
  <si>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</si>
  <si>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</si>
  <si>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</si>
  <si>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</si>
  <si>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</si>
  <si>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</si>
  <si>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</si>
  <si>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</si>
  <si>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</si>
  <si>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</si>
  <si>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</si>
  <si>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</si>
  <si>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</si>
  <si>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</si>
  <si>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</si>
  <si>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</si>
  <si>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</si>
  <si>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</si>
  <si>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</si>
  <si>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</si>
  <si>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</si>
  <si>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</si>
  <si>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</si>
  <si>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</si>
  <si>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</si>
  <si>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</si>
  <si>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</si>
  <si>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</si>
  <si>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</si>
  <si>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</si>
  <si>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</si>
  <si>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</si>
  <si>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</si>
  <si>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</si>
  <si>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</si>
  <si>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</si>
  <si>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</si>
  <si>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</si>
  <si>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</si>
  <si>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</si>
  <si>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</si>
  <si>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</si>
  <si>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</si>
  <si>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</si>
  <si>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</si>
  <si>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</si>
  <si>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</si>
  <si>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issue,team at site now checking access </t>
  </si>
  <si>
    <t>PCM-20251028-00002374</t>
  </si>
  <si>
    <t>TE issue // site has night access</t>
  </si>
  <si>
    <t>PCM-20251029-00000461</t>
  </si>
  <si>
    <t>Restored by PG</t>
  </si>
  <si>
    <t>PCM-20251029-00000702</t>
  </si>
  <si>
    <t>ETA 30 min</t>
  </si>
  <si>
    <t>PCM-20251029-00000716</t>
  </si>
  <si>
    <t>ETA 50 min</t>
  </si>
  <si>
    <t xml:space="preserve"> PCM-20250215-00000830 </t>
  </si>
  <si>
    <t>LTE site still down and  site located in aramco area access issue need special permission</t>
  </si>
  <si>
    <t>PCM-20251028-00002341</t>
  </si>
  <si>
    <t>Access night issue, Shopping centre and main gate closed, team will check in morning/team on the way need to try to access need 60 Min</t>
  </si>
  <si>
    <t>No PCM</t>
  </si>
  <si>
    <t>SCECO team disconnected power due to pending billing issue</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</si>
  <si>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</si>
  <si>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</si>
  <si>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</si>
  <si>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</si>
  <si>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</si>
  <si>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</si>
  <si>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PCM-20251029-00000141</t>
  </si>
  <si>
    <t>ALarm active due to TE issue and Site under night access issue as building main door is locked and owner not available</t>
  </si>
  <si>
    <t>PCM-20251029-00000764</t>
  </si>
  <si>
    <t xml:space="preserve">EM team need 50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</si>
</sst>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23" totalsRowShown="0" headerRowDxfId="174" dataDxfId="173" headerRowBorderDxfId="171" tableBorderDxfId="172" totalsRowBorderDxfId="170">
  <autoFilter ref="A1:L2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6" totalsRowShown="0" headerRowDxfId="157" dataDxfId="156" headerRowBorderDxfId="154" tableBorderDxfId="155" totalsRowBorderDxfId="153">
  <autoFilter ref="A1:CJ19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9" totalsRowShown="0" headerRowDxfId="48" dataDxfId="47" headerRowBorderDxfId="45" tableBorderDxfId="46" totalsRowBorderDxfId="44">
  <autoFilter ref="A1:L17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5" totalsRowShown="0" headerRowDxfId="31" dataDxfId="30" headerRowBorderDxfId="28" tableBorderDxfId="29">
  <autoFilter ref="A1:L43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4" totalsRowShown="0" headerRowDxfId="15" dataDxfId="14" headerRowBorderDxfId="12" tableBorderDxfId="13">
  <autoFilter ref="A1:L8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23"/>
  <sheetViews>
    <sheetView workbookViewId="0">
      <selection activeCell="A3" sqref="A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296.43103252314904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1</v>
      </c>
      <c r="D3" s="80" t="s">
        <v>13274</v>
      </c>
      <c r="E3" s="135" t="s">
        <v>39021</v>
      </c>
      <c r="F3" s="136">
        <v>45959.318333333336</v>
      </c>
      <c r="G3" s="137">
        <f ca="1">IFERROR(NOW()-F3,"")</f>
        <v>6.1125115738832392E-2</v>
      </c>
      <c r="H3" s="136">
        <v>45959.318333333336</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45959.379458449075</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45959.379458449075</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45959.379458449075</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45959.379458449075</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45959.379458449075</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45959.379458449075</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45959.379458449075</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45959.379458449075</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45959.379458449075</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45959.379458449075</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45959.379458449075</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45959.379458449075</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45959.379458449075</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45959.379458449075</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45959.379458449075</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45959.379458449075</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45959.379458449075</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45959.379458449075</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45959.379458449075</v>
      </c>
      <c r="H22" s="136"/>
      <c r="I22" s="134" t="str">
        <f>IFERROR(VLOOKUP(D22,DB!A:F,6,0),"")</f>
        <v/>
      </c>
      <c r="J22" s="134" t="str">
        <f>IFERROR(VLOOKUP(D22,DB!A:G,7,0),"")</f>
        <v/>
      </c>
      <c r="K22" s="138"/>
      <c r="L22" s="139" t="str">
        <f>IFERROR(VLOOKUP(D22,DB!A:I,9,0),"")</f>
        <v/>
      </c>
    </row>
    <row r="23" spans="1:12" ht="15" customHeight="1">
      <c r="A23" s="145"/>
      <c r="B23" s="146" t="str">
        <f>IFERROR(VLOOKUP(D23,DB!A:K,11,0),"")</f>
        <v/>
      </c>
      <c r="C23" s="146"/>
      <c r="D23" s="146"/>
      <c r="E23" s="147"/>
      <c r="F23" s="148"/>
      <c r="G23" s="149">
        <f ca="1">IFERROR(NOW()-F23,"")</f>
        <v>45959.379458449075</v>
      </c>
      <c r="H23" s="148"/>
      <c r="I23" s="146" t="str">
        <f>IFERROR(VLOOKUP(D23,DB!A:F,6,0),"")</f>
        <v/>
      </c>
      <c r="J23" s="146" t="str">
        <f>IFERROR(VLOOKUP(D23,DB!A:G,7,0),"")</f>
        <v/>
      </c>
      <c r="K23" s="150"/>
      <c r="L23" s="151" t="str">
        <f>IFERROR(VLOOKUP(D23,DB!A:I,9,0),"")</f>
        <v/>
      </c>
    </row>
  </sheetData>
  <customSheetViews>
    <customSheetView guid="{F6042A99-DD27-4453-835D-0834D95730CC}" filter="1" showAutoFilter="1">
      <pageMargins left="0" right="0" top="0" bottom="0" header="0" footer="0"/>
      <autoFilter ref="B1:M1" xr:uid="{2E4E1895-BA6A-4269-AC56-45134195A3E3}"/>
    </customSheetView>
  </customSheetViews>
  <dataValidations count="2">
    <dataValidation allowBlank="1" showInputMessage="1" showErrorMessage="1" sqref="E1" xr:uid="{5DBA255D-CDD9-49FB-AD3C-AF70AB4EE696}"/>
    <dataValidation type="list" allowBlank="1" showInputMessage="1" showErrorMessage="1" sqref="E2:E2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6"/>
  <sheetViews>
    <sheetView workbookViewId="0">
      <selection activeCell="J10" sqref="J10"/>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134.37962048611371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0.63737511574436212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39109</v>
      </c>
      <c r="B5" s="18" t="str">
        <f>IFERROR(VLOOKUP(D5,DB!A:K,11,0),"")</f>
        <v>R2</v>
      </c>
      <c r="C5" s="18">
        <v>3</v>
      </c>
      <c r="D5" s="18" t="s">
        <v>17733</v>
      </c>
      <c r="E5" s="114" t="s">
        <v>39021</v>
      </c>
      <c r="F5" s="115">
        <v>45958.776261574072</v>
      </c>
      <c r="G5" s="116">
        <f ca="1">IFERROR(NOW()-F5,"-")</f>
        <v>0.60319687500305008</v>
      </c>
      <c r="H5" s="115">
        <v>45958.768622685187</v>
      </c>
      <c r="I5" s="18" t="str">
        <f>IFERROR(VLOOKUP(D5,DB!A:F,6,0),"")</f>
        <v>SCECO</v>
      </c>
      <c r="J5" s="18" t="str">
        <f>IFERROR(VLOOKUP(D5,DB!A:G,7,0),"")</f>
        <v>Vandalized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39111</v>
      </c>
      <c r="B6" s="18" t="str">
        <f>IFERROR(VLOOKUP(D6,DB!A:K,11,0),"")</f>
        <v>R2</v>
      </c>
      <c r="C6" s="18">
        <v>1</v>
      </c>
      <c r="D6" s="18" t="s">
        <v>24327</v>
      </c>
      <c r="E6" s="114" t="s">
        <v>39021</v>
      </c>
      <c r="F6" s="115">
        <v>45958.937893518516</v>
      </c>
      <c r="G6" s="116">
        <f ca="1">IFERROR(NOW()-F6,"-")</f>
        <v>0.44156493055925239</v>
      </c>
      <c r="H6" s="115">
        <v>45958.896226851852</v>
      </c>
      <c r="I6" s="18" t="str">
        <f>IFERROR(VLOOKUP(D6,DB!A:F,6,0),"")</f>
        <v>SCECO</v>
      </c>
      <c r="J6" s="18" t="str">
        <f>IFERROR(VLOOKUP(D6,DB!A:G,7,0),"")</f>
        <v>Dead</v>
      </c>
      <c r="K6" s="19" t="s">
        <v>39112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t="s">
        <v>39113</v>
      </c>
      <c r="B7" s="18" t="str">
        <f>IFERROR(VLOOKUP(D7,DB!A:K,11,0),"")</f>
        <v>R2</v>
      </c>
      <c r="C7" s="18">
        <v>2</v>
      </c>
      <c r="D7" s="18" t="s">
        <v>25261</v>
      </c>
      <c r="E7" s="114" t="s">
        <v>39102</v>
      </c>
      <c r="F7" s="115">
        <v>45959.225925925923</v>
      </c>
      <c r="G7" s="116">
        <f ca="1">IFERROR(NOW()-F7,"-")</f>
        <v>0.15353252315253485</v>
      </c>
      <c r="H7" s="115">
        <v>45959.220023148147</v>
      </c>
      <c r="I7" s="18" t="str">
        <f>IFERROR(VLOOKUP(D7,DB!A:F,6,0),"")</f>
        <v>SCECO</v>
      </c>
      <c r="J7" s="18" t="str">
        <f>IFERROR(VLOOKUP(D7,DB!A:G,7,0),"")</f>
        <v>Vandalized</v>
      </c>
      <c r="K7" s="19" t="s">
        <v>39114</v>
      </c>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t="s">
        <v>39115</v>
      </c>
      <c r="B8" s="18" t="str">
        <f>IFERROR(VLOOKUP(D8,DB!A:K,11,0),"")</f>
        <v>R2</v>
      </c>
      <c r="C8" s="18">
        <v>1</v>
      </c>
      <c r="D8" s="18" t="s">
        <v>22825</v>
      </c>
      <c r="E8" s="114" t="s">
        <v>39021</v>
      </c>
      <c r="F8" s="115">
        <v>45959.338391203702</v>
      </c>
      <c r="G8" s="116">
        <f ca="1">IFERROR(NOW()-F8,"-")</f>
        <v>4.1067245372687466E-2</v>
      </c>
      <c r="H8" s="115">
        <v>45959.33353009259</v>
      </c>
      <c r="I8" s="18" t="str">
        <f>IFERROR(VLOOKUP(D8,DB!A:F,6,0),"")</f>
        <v>SCECO</v>
      </c>
      <c r="J8" s="18" t="str">
        <f>IFERROR(VLOOKUP(D8,DB!A:G,7,0),"")</f>
        <v>Vandalized</v>
      </c>
      <c r="K8" s="19" t="s">
        <v>39116</v>
      </c>
      <c r="L8" s="18" t="str">
        <f>IFERROR(VLOOKUP(D8,DB!A:I,9,0),"")</f>
        <v>Latis</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t="s">
        <v>39117</v>
      </c>
      <c r="B9" s="18" t="str">
        <f>IFERROR(VLOOKUP(D9,DB!A:K,11,0),"")</f>
        <v>R2</v>
      </c>
      <c r="C9" s="18">
        <v>1</v>
      </c>
      <c r="D9" s="18" t="s">
        <v>19654</v>
      </c>
      <c r="E9" s="114" t="s">
        <v>39021</v>
      </c>
      <c r="F9" s="115">
        <v>45959.34516203704</v>
      </c>
      <c r="G9" s="116">
        <f ca="1">IFERROR(NOW()-F9,"-")</f>
        <v>3.4296412035473622E-2</v>
      </c>
      <c r="H9" s="115">
        <v>45959.340300925927</v>
      </c>
      <c r="I9" s="18" t="str">
        <f>IFERROR(VLOOKUP(D9,DB!A:F,6,0),"")</f>
        <v>SCECO</v>
      </c>
      <c r="J9" s="18" t="str">
        <f>IFERROR(VLOOKUP(D9,DB!A:G,7,0),"")</f>
        <v>Dead</v>
      </c>
      <c r="K9" s="19" t="s">
        <v>39118</v>
      </c>
      <c r="L9" s="18" t="str">
        <f>IFERROR(VLOOKUP(D9,DB!A:I,9,0),"")</f>
        <v>Latis</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45959.379458449075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45959.379458449075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45959.379458449075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45959.379458449075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45959.379458449075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45959.379458449075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45959.379458449075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45959.379458449075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45959.379458449075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45959.379458449075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45959.379458449075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45959.379458449075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45959.379458449075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45959.379458449075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45959.379458449075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45959.379458449075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45959.379458449075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45959.379458449075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45959.379458449075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45959.379458449075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45959.379458449075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45959.379458449075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45959.379458449075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45959.379458449075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45959.379458449075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45959.379458449075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45959.379458449075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45959.379458449075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45959.379458449075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45959.379458449075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45959.379458449075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45959.379458449075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45959.379458449075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45959.379458449075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45959.379458449075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45959.379458449075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45959.379458449075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45959.379458449075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45959.379458449075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45959.379458449075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45959.379458449075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45959.379458449075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61"/>
      <c r="B52" s="162" t="str">
        <f>IFERROR(VLOOKUP(D52,DB!A:K,11,0),"")</f>
        <v/>
      </c>
      <c r="C52" s="162"/>
      <c r="D52" s="162"/>
      <c r="E52" s="163"/>
      <c r="F52" s="164"/>
      <c r="G52" s="165">
        <f ca="1">IFERROR(NOW()-F52,"-")</f>
        <v>45959.379458449075</v>
      </c>
      <c r="H52" s="164"/>
      <c r="I52" s="162" t="str">
        <f>IFERROR(VLOOKUP(D52,DB!A:F,6,0),"")</f>
        <v/>
      </c>
      <c r="J52" s="162" t="str">
        <f>IFERROR(VLOOKUP(D52,DB!A:G,7,0),"")</f>
        <v/>
      </c>
      <c r="K52" s="166"/>
      <c r="L52" s="162" t="str">
        <f>IFERROR(VLOOKUP(D52,DB!A:I,9,0),"")</f>
        <v/>
      </c>
      <c r="M52" s="162"/>
      <c r="N52" s="162"/>
      <c r="O52" s="162"/>
      <c r="P52" s="162"/>
      <c r="Q52" s="162"/>
      <c r="R52" s="162"/>
      <c r="S52" s="162"/>
      <c r="T52" s="162"/>
      <c r="U52" s="162"/>
      <c r="V52" s="162"/>
      <c r="W52" s="162"/>
      <c r="X52" s="162"/>
      <c r="Y52" s="162"/>
      <c r="Z52" s="162"/>
      <c r="AA52" s="162"/>
      <c r="AB52" s="162"/>
      <c r="AC52" s="162"/>
      <c r="AD52" s="162"/>
      <c r="AE52" s="162"/>
      <c r="AF52" s="162"/>
      <c r="AG52" s="162"/>
      <c r="AH52" s="162"/>
      <c r="AI52" s="162"/>
      <c r="AJ52" s="162"/>
      <c r="AK52" s="162"/>
      <c r="AL52" s="162"/>
      <c r="AM52" s="162"/>
      <c r="AN52" s="162"/>
      <c r="AO52" s="162"/>
      <c r="AP52" s="162"/>
      <c r="AQ52" s="162"/>
      <c r="AR52" s="162"/>
      <c r="AS52" s="162"/>
      <c r="AT52" s="162"/>
      <c r="AU52" s="162"/>
      <c r="AV52" s="162"/>
      <c r="AW52" s="162"/>
      <c r="AX52" s="162"/>
      <c r="AY52" s="162"/>
      <c r="AZ52" s="162"/>
      <c r="BA52" s="162"/>
      <c r="BB52" s="162"/>
      <c r="BC52" s="162"/>
      <c r="BD52" s="162"/>
      <c r="BE52" s="162"/>
      <c r="BF52" s="162"/>
      <c r="BG52" s="162"/>
      <c r="BH52" s="162"/>
      <c r="BI52" s="162"/>
      <c r="BJ52" s="162"/>
      <c r="BK52" s="162"/>
      <c r="BL52" s="162"/>
      <c r="BM52" s="162"/>
      <c r="BN52" s="162"/>
      <c r="BO52" s="162"/>
      <c r="BP52" s="162"/>
      <c r="BQ52" s="162"/>
      <c r="BR52" s="162"/>
      <c r="BS52" s="162"/>
      <c r="BT52" s="162"/>
      <c r="BU52" s="162"/>
      <c r="BV52" s="162"/>
      <c r="BW52" s="162"/>
      <c r="BX52" s="162"/>
      <c r="BY52" s="162"/>
      <c r="BZ52" s="162"/>
      <c r="CA52" s="162"/>
      <c r="CB52" s="162"/>
      <c r="CC52" s="162"/>
      <c r="CD52" s="162"/>
      <c r="CE52" s="162"/>
      <c r="CF52" s="162"/>
      <c r="CG52" s="162"/>
      <c r="CH52" s="162"/>
      <c r="CI52" s="162"/>
      <c r="CJ52" s="167"/>
    </row>
    <row r="53" spans="1:88" ht="31.5" customHeight="1">
      <c r="A53" s="113"/>
      <c r="B53" s="18" t="str">
        <f>IFERROR(VLOOKUP(D53,DB!A:K,11,0),"")</f>
        <v/>
      </c>
      <c r="C53" s="18"/>
      <c r="D53" s="18"/>
      <c r="E53" s="114"/>
      <c r="F53" s="115"/>
      <c r="G53" s="116">
        <f ca="1">IFERROR(NOW()-F53,"-")</f>
        <v>45959.379458449075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45959.379458449075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45959.379458449075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45959.379458449075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45959.379458449075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45959.379458449075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45959.379458449075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45959.379458449075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45959.379458449075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45959.379458449075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45959.379458449075</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45959.379458449075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45959.379458449075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45959.379458449075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45959.379458449075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45959.379458449075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45959.379458449075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45959.379458449075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45959.379458449075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45959.379458449075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45959.379458449075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45959.379458449075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45959.379458449075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45959.379458449075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45959.379458449075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45959.379458449075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45959.379458449075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45959.379458449075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45959.379458449075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45959.379458449075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45959.379458449075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45959.379458449075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45959.379458449075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45959.379458449075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45959.379458449075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45959.379458449075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45959.379458449075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45959.379458449075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45959.379458449075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45959.379458449075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45959.379458449075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45959.379458449075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45959.379458449075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45959.379458449075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45959.379458449075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45959.379458449075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45959.379458449075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45959.379458449075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45959.379458449075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45959.379458449075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45959.379458449075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45959.379458449075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45959.379458449075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45959.379458449075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45959.379458449075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45959.379458449075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45959.379458449075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45959.379458449075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45959.379458449075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45959.379458449075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45959.379458449075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45959.379458449075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45959.379458449075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45959.379458449075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45959.379458449075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45959.379458449075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45959.379458449075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45959.379458449075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45959.379458449075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45959.379458449075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45959.379458449075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45959.379458449075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45959.379458449075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45959.379458449075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45959.379458449075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45959.379458449075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45959.379458449075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45959.379458449075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45959.379458449075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45959.379458449075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45959.379458449075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45959.379458449075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45959.379458449075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45959.379458449075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45959.379458449075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45959.379458449075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45959.379458449075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45959.379458449075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45959.379458449075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45959.379458449075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45959.379458449075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45959.379458449075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45959.379458449075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45959.379458449075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45959.379458449075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45959.379458449075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45959.379458449075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45959.379458449075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45959.379458449075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45959.379458449075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45959.379458449075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45959.379458449075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45959.379458449075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45959.379458449075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45959.379458449075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45959.379458449075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45959.379458449075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45959.379458449075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45959.379458449075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45959.379458449075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45959.379458449075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45959.379458449075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45959.379458449075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45959.379458449075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45959.379458449075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45959.379458449075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45959.379458449075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45959.379458449075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45959.379458449075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45959.379458449075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45959.379458449075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45959.379458449075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45959.379458449075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45959.379458449075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45959.379458449075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45959.379458449075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45959.379458449075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45959.379458449075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45959.379458449075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45959.379458449075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45959.379458449075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45959.379458449075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45959.379458449075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45959.379458449075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45959.379458449075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45959.379458449075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45959.379458449075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45959.379458449075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45959.379458449075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45959.379458449075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45959.379458449075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45959.379458449075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45959.379458449075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61"/>
      <c r="B196" s="162" t="str">
        <f>IFERROR(VLOOKUP(D196,DB!A:K,11,0),"")</f>
        <v/>
      </c>
      <c r="C196" s="162"/>
      <c r="D196" s="162"/>
      <c r="E196" s="163"/>
      <c r="F196" s="164"/>
      <c r="G196" s="165">
        <f ca="1">IFERROR(NOW()-F196,"-")</f>
        <v>45959.379458449075</v>
      </c>
      <c r="H196" s="164"/>
      <c r="I196" s="162" t="str">
        <f>IFERROR(VLOOKUP(D196,DB!A:F,6,0),"")</f>
        <v/>
      </c>
      <c r="J196" s="162" t="str">
        <f>IFERROR(VLOOKUP(D196,DB!A:G,7,0),"")</f>
        <v/>
      </c>
      <c r="K196" s="166"/>
      <c r="L196" s="162" t="str">
        <f>IFERROR(VLOOKUP(D196,DB!A:I,9,0),"")</f>
        <v/>
      </c>
      <c r="M196" s="162"/>
      <c r="N196" s="162"/>
      <c r="O196" s="162"/>
      <c r="P196" s="162"/>
      <c r="Q196" s="162"/>
      <c r="R196" s="162"/>
      <c r="S196" s="162"/>
      <c r="T196" s="162"/>
      <c r="U196" s="162"/>
      <c r="V196" s="162"/>
      <c r="W196" s="162"/>
      <c r="X196" s="162"/>
      <c r="Y196" s="162"/>
      <c r="Z196" s="162"/>
      <c r="AA196" s="162"/>
      <c r="AB196" s="162"/>
      <c r="AC196" s="162"/>
      <c r="AD196" s="162"/>
      <c r="AE196" s="162"/>
      <c r="AF196" s="162"/>
      <c r="AG196" s="162"/>
      <c r="AH196" s="162"/>
      <c r="AI196" s="162"/>
      <c r="AJ196" s="162"/>
      <c r="AK196" s="162"/>
      <c r="AL196" s="162"/>
      <c r="AM196" s="162"/>
      <c r="AN196" s="162"/>
      <c r="AO196" s="162"/>
      <c r="AP196" s="162"/>
      <c r="AQ196" s="162"/>
      <c r="AR196" s="162"/>
      <c r="AS196" s="162"/>
      <c r="AT196" s="162"/>
      <c r="AU196" s="162"/>
      <c r="AV196" s="162"/>
      <c r="AW196" s="162"/>
      <c r="AX196" s="162"/>
      <c r="AY196" s="162"/>
      <c r="AZ196" s="162"/>
      <c r="BA196" s="162"/>
      <c r="BB196" s="162"/>
      <c r="BC196" s="162"/>
      <c r="BD196" s="162"/>
      <c r="BE196" s="162"/>
      <c r="BF196" s="162"/>
      <c r="BG196" s="162"/>
      <c r="BH196" s="162"/>
      <c r="BI196" s="162"/>
      <c r="BJ196" s="162"/>
      <c r="BK196" s="162"/>
      <c r="BL196" s="162"/>
      <c r="BM196" s="162"/>
      <c r="BN196" s="162"/>
      <c r="BO196" s="162"/>
      <c r="BP196" s="162"/>
      <c r="BQ196" s="162"/>
      <c r="BR196" s="162"/>
      <c r="BS196" s="162"/>
      <c r="BT196" s="162"/>
      <c r="BU196" s="162"/>
      <c r="BV196" s="162"/>
      <c r="BW196" s="162"/>
      <c r="BX196" s="162"/>
      <c r="BY196" s="162"/>
      <c r="BZ196" s="162"/>
      <c r="CA196" s="162"/>
      <c r="CB196" s="162"/>
      <c r="CC196" s="162"/>
      <c r="CD196" s="162"/>
      <c r="CE196" s="162"/>
      <c r="CF196" s="162"/>
      <c r="CG196" s="162"/>
      <c r="CH196" s="162"/>
      <c r="CI196" s="162"/>
      <c r="CJ196" s="167"/>
    </row>
  </sheetData>
  <dataValidations count="2">
    <dataValidation allowBlank="1" showInputMessage="1" showErrorMessage="1" sqref="E1" xr:uid="{4D935161-CDD3-4592-B877-3FB59C99E142}"/>
    <dataValidation type="list" allowBlank="1" showInputMessage="1" showErrorMessage="1" sqref="E3:E19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64" ca="1" si="0">IFERROR(NOW()-F2,"-")</f>
        <v>45959.379458449075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45959.379458449075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45959.379458449075</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45959.379458449075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45959.379458449075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45959.379458449075</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45959.379458449075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45959.379458449075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45959.379458449075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45959.379458449075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45959.379458449075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45959.379458449075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45959.379458449075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45959.379458449075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45959.379458449075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45959.379458449075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45959.379458449075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45959.379458449075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45959.379458449075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45959.379458449075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45959.379458449075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45959.379458449075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45959.379458449075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45959.379458449075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45959.379458449075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45959.379458449075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45959.379458449075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45959.379458449075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45959.379458449075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45959.379458449075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45959.379458449075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45959.379458449075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45959.379458449075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45959.379458449075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45959.379458449075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45959.379458449075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45959.379458449075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45959.379458449075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45959.379458449075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45959.379458449075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45959.379458449075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45959.379458449075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45959.379458449075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45959.379458449075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45959.379458449075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45959.379458449075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45959.379458449075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45959.379458449075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45959.379458449075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45959.379458449075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45959.379458449075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45959.379458449075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45959.379458449075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45959.379458449075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45959.379458449075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45959.379458449075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45959.379458449075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45959.379458449075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45959.379458449075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45959.379458449075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45959.379458449075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45959.379458449075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45959.379458449075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45959.379458449075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45959.379458449075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45959.379458449075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45959.379458449075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45959.379458449075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45959.379458449075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45959.379458449075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45959.379458449075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45959.379458449075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45959.379458449075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45959.379458449075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45959.379458449075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45959.379458449075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45959.379458449075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45959.379458449075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45959.379458449075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45959.379458449075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45959.379458449075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45959.379458449075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45959.379458449075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45959.379458449075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45959.379458449075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45959.379458449075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45959.379458449075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45959.379458449075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45959.379458449075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45959.379458449075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45959.379458449075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45959.379458449075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45959.379458449075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45959.379458449075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45959.379458449075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45959.379458449075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45959.379458449075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45959.379458449075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45959.379458449075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45959.379458449075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45959.379458449075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45959.379458449075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45959.379458449075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45959.379458449075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45959.379458449075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45959.379458449075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45959.379458449075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45959.379458449075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45959.379458449075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45959.379458449075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45959.379458449075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45959.379458449075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45959.379458449075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45959.379458449075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45959.379458449075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45959.379458449075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45959.379458449075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45959.379458449075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45959.379458449075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45959.379458449075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45959.379458449075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45959.379458449075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45959.379458449075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45959.379458449075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45959.379458449075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45959.379458449075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45959.379458449075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45959.379458449075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45959.379458449075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45959.379458449075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45959.379458449075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45959.379458449075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45959.379458449075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45959.379458449075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45959.379458449075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45959.379458449075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45959.379458449075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45959.379458449075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45959.379458449075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45959.379458449075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45959.379458449075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45959.379458449075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45959.379458449075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45959.379458449075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45959.379458449075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45959.379458449075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45959.379458449075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45959.379458449075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45959.379458449075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45959.379458449075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45959.379458449075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45959.379458449075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45959.379458449075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45959.379458449075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45959.379458449075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45959.379458449075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45959.379458449075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45959.379458449075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45959.379458449075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45959.379458449075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45959.379458449075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45959.379458449075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45959.379458449075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45959.379458449075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45959.379458449075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45959.379458449075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45959.379458449075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45959.379458449075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45959.379458449075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45959.379458449075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45959.379458449075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45959.379458449075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45959.379458449075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45959.379458449075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45959.379458449075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45959.379458449075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45959.379458449075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45959.379458449075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45959.379458449075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45959.379458449075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45959.379458449075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45959.379458449075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45959.379458449075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45959.379458449075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45959.379458449075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45959.379458449075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45959.379458449075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45959.379458449075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45959.379458449075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45959.379458449075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45959.379458449075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45959.379458449075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45959.379458449075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45959.379458449075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45959.379458449075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45959.379458449075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45959.379458449075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45959.379458449075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45959.379458449075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45959.379458449075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45959.379458449075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45959.379458449075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45959.379458449075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45959.379458449075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45959.379458449075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45959.379458449075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45959.379458449075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45959.379458449075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45959.379458449075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45959.379458449075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45959.379458449075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45959.379458449075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45959.379458449075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45959.379458449075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45959.379458449075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45959.379458449075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45959.379458449075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45959.379458449075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45959.379458449075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45959.379458449075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45959.379458449075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45959.379458449075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45959.379458449075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45959.379458449075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45959.379458449075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45959.379458449075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45959.379458449075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45959.379458449075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45959.379458449075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45959.379458449075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45959.379458449075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45959.379458449075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45959.379458449075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45959.379458449075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45959.379458449075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45959.379458449075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45959.379458449075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45959.379458449075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45959.379458449075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45959.379458449075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45959.379458449075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45959.379458449075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45959.379458449075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45959.379458449075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45959.379458449075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45959.379458449075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45959.379458449075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45959.379458449075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45959.379458449075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45959.379458449075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45959.379458449075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45959.379458449075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45959.379458449075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45959.379458449075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45959.379458449075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45959.379458449075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45959.379458449075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45959.379458449075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45959.379458449075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45959.379458449075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45959.379458449075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45959.379458449075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45959.379458449075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45959.379458449075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45959.379458449075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45959.379458449075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45959.379458449075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45959.379458449075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45959.379458449075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45959.379458449075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45959.379458449075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45959.379458449075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45959.379458449075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45959.379458449075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45959.379458449075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45959.379458449075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45959.379458449075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45959.379458449075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45959.379458449075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45959.379458449075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45959.379458449075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45959.379458449075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45959.379458449075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45959.379458449075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45959.379458449075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45959.379458449075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45959.379458449075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45959.379458449075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45959.379458449075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45959.379458449075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45959.379458449075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45959.379458449075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45959.379458449075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45959.379458449075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45959.379458449075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45959.379458449075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45959.379458449075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45959.379458449075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45959.379458449075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45959.379458449075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45959.379458449075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45959.379458449075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45959.379458449075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45959.379458449075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45959.379458449075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45959.379458449075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45959.379458449075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45959.379458449075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45959.379458449075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45959.379458449075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45959.379458449075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45959.379458449075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45959.379458449075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45959.379458449075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45959.379458449075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45959.379458449075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45959.379458449075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45959.379458449075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45959.379458449075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45959.379458449075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45959.379458449075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45959.379458449075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45959.379458449075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45959.379458449075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45959.379458449075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45959.379458449075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45959.379458449075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45959.379458449075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45959.379458449075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45959.379458449075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45959.379458449075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45959.379458449075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45959.379458449075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45959.379458449075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45959.379458449075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45959.379458449075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45959.379458449075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45959.379458449075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45959.379458449075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45959.379458449075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45959.379458449075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45959.379458449075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45959.379458449075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45959.379458449075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45959.379458449075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45959.379458449075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45959.379458449075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45959.379458449075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45959.379458449075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45959.379458449075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45959.379458449075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45959.379458449075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45959.379458449075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45959.379458449075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45959.379458449075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45959.379458449075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45959.379458449075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45959.379458449075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45959.379458449075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45959.379458449075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45959.379458449075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45959.379458449075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45959.379458449075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45959.379458449075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45959.379458449075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45959.379458449075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45959.379458449075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45959.379458449075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45959.379458449075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45959.379458449075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45959.379458449075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45959.379458449075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45959.379458449075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45959.379458449075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45959.379458449075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45959.379458449075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45959.379458449075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45959.379458449075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45959.379458449075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45959.379458449075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45959.379458449075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45959.379458449075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45959.379458449075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45959.379458449075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45959.379458449075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45959.379458449075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45959.379458449075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45959.379458449075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45959.379458449075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45959.379458449075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45959.379458449075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45959.379458449075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45959.379458449075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45959.379458449075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45959.379458449075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45959.379458449075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45959.379458449075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45959.379458449075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45959.379458449075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45959.379458449075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45959.379458449075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45959.379458449075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45959.379458449075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45959.379458449075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45959.379458449075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45959.379458449075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45959.379458449075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45959.379458449075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45959.379458449075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45959.379458449075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45959.379458449075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45959.379458449075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45959.379458449075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45959.379458449075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45959.379458449075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45959.379458449075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45959.379458449075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45959.379458449075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45959.379458449075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45959.379458449075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45959.379458449075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45959.379458449075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45959.379458449075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45959.379458449075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45959.379458449075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45959.379458449075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45959.379458449075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45959.379458449075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45959.379458449075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45959.379458449075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45959.379458449075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45959.379458449075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45959.379458449075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45959.379458449075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45959.379458449075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45959.379458449075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45959.379458449075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45959.379458449075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45959.379458449075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45959.379458449075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45959.379458449075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45959.379458449075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45959.379458449075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45959.379458449075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45959.379458449075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45959.379458449075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45959.379458449075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45959.379458449075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45959.379458449075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45959.379458449075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45959.379458449075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45959.379458449075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45959.379458449075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45959.379458449075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45959.379458449075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45959.379458449075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45959.379458449075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45959.379458449075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45959.379458449075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45959.379458449075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45959.379458449075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45959.379458449075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45959.379458449075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45959.379458449075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45959.379458449075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45959.379458449075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45959.379458449075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45959.379458449075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45959.379458449075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45959.379458449075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45959.379458449075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45959.379458449075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45959.379458449075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45959.379458449075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45959.379458449075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45959.379458449075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45959.379458449075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45959.379458449075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45959.379458449075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45959.379458449075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45959.379458449075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45959.379458449075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45959.379458449075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45959.379458449075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45959.379458449075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45959.379458449075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45959.379458449075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45959.379458449075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45959.379458449075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45959.379458449075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45959.379458449075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45959.379458449075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45959.379458449075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45959.379458449075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45959.379458449075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45959.379458449075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45959.379458449075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45959.379458449075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45959.379458449075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45959.379458449075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45959.379458449075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45959.379458449075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45959.379458449075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45959.379458449075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45959.379458449075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45959.379458449075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45959.379458449075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45959.379458449075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45959.379458449075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45959.379458449075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45959.379458449075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45959.379458449075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45959.379458449075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45959.379458449075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45959.379458449075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45959.379458449075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45959.379458449075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45959.379458449075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45959.379458449075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45959.379458449075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45959.379458449075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45959.379458449075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45959.379458449075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45959.379458449075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45959.379458449075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45959.379458449075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45959.379458449075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45959.379458449075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45959.379458449075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45959.379458449075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45959.379458449075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45959.379458449075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45959.379458449075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45959.379458449075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45959.379458449075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45959.379458449075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45959.379458449075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45959.379458449075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45959.379458449075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45959.379458449075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45959.379458449075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45959.379458449075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45959.379458449075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45959.379458449075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45959.379458449075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45959.379458449075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45959.379458449075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45959.379458449075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45959.379458449075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45959.379458449075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45959.379458449075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45959.379458449075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45959.379458449075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45959.379458449075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45959.379458449075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45959.379458449075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45959.379458449075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45959.379458449075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45959.379458449075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45959.379458449075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45959.379458449075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45959.379458449075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45959.379458449075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45959.379458449075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45959.379458449075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45959.379458449075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45959.379458449075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45959.379458449075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45959.379458449075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45959.379458449075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45959.379458449075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45959.379458449075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45959.379458449075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45959.379458449075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45959.379458449075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45959.379458449075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45959.379458449075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45959.379458449075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45959.379458449075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45959.379458449075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45959.379458449075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45959.379458449075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45959.379458449075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45959.379458449075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45959.379458449075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45959.379458449075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45959.379458449075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45959.379458449075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45959.379458449075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45959.379458449075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45959.379458449075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45959.379458449075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45959.379458449075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45959.379458449075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45959.379458449075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45959.379458449075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45959.379458449075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45959.379458449075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45959.379458449075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45959.379458449075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45959.379458449075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45959.379458449075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45959.379458449075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45959.379458449075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45959.379458449075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45959.379458449075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45959.379458449075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45959.379458449075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45959.379458449075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45959.379458449075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45959.379458449075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45959.379458449075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45959.379458449075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45959.379458449075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45959.379458449075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45959.379458449075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45959.379458449075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45959.379458449075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45959.379458449075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45959.379458449075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45959.379458449075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45959.379458449075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45959.379458449075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45959.379458449075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45959.379458449075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45959.379458449075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45959.379458449075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45959.379458449075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45959.379458449075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45959.379458449075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45959.379458449075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45959.379458449075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45959.379458449075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45959.379458449075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45959.379458449075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45959.379458449075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45959.379458449075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45959.379458449075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45959.379458449075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45959.379458449075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45959.379458449075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45959.379458449075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45959.379458449075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45959.379458449075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45959.379458449075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45959.379458449075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45959.379458449075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45959.379458449075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45959.379458449075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45959.379458449075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45959.379458449075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45959.379458449075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45959.379458449075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45959.379458449075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45959.379458449075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45959.379458449075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45959.379458449075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45959.379458449075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45959.379458449075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45959.379458449075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45959.379458449075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45959.379458449075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45959.379458449075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45959.379458449075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45959.379458449075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45959.379458449075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45959.379458449075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45959.379458449075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45959.379458449075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45959.379458449075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45959.379458449075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45959.379458449075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45959.379458449075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45959.379458449075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45959.379458449075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45959.379458449075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45959.379458449075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45959.379458449075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45959.379458449075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45959.379458449075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45959.379458449075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45959.379458449075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45959.379458449075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45959.379458449075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45959.379458449075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45959.379458449075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45959.379458449075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45959.379458449075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45959.379458449075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45959.379458449075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45959.379458449075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45959.379458449075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45959.379458449075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45959.379458449075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45959.379458449075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45959.379458449075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45959.379458449075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45959.379458449075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45959.379458449075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45959.379458449075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45959.379458449075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45959.379458449075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45959.379458449075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45959.379458449075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45959.379458449075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45959.379458449075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45959.379458449075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45959.379458449075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45959.379458449075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45959.379458449075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45959.379458449075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45959.379458449075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45959.379458449075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45959.379458449075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45959.379458449075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45959.379458449075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45959.379458449075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45959.379458449075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45959.379458449075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45959.379458449075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45959.379458449075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45959.379458449075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45959.379458449075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45959.379458449075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45959.379458449075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45959.379458449075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45959.379458449075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45959.379458449075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45959.379458449075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45959.379458449075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45959.379458449075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45959.379458449075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45959.379458449075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45959.379458449075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45959.379458449075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45959.379458449075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45959.379458449075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45959.379458449075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45959.379458449075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45959.379458449075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45959.379458449075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45959.379458449075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45959.379458449075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45959.379458449075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45959.379458449075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45959.379458449075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45959.379458449075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45959.379458449075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45959.379458449075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45959.379458449075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45959.379458449075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45959.379458449075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45959.379458449075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45959.379458449075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45959.379458449075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45959.379458449075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45959.379458449075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45959.379458449075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45959.379458449075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45959.379458449075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45959.379458449075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45959.379458449075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45959.379458449075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45959.379458449075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45959.379458449075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45959.379458449075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45959.379458449075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45959.379458449075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45959.379458449075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45959.379458449075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45959.379458449075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45959.379458449075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45959.379458449075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45959.379458449075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45959.379458449075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45959.379458449075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45959.379458449075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45959.379458449075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45959.379458449075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45959.379458449075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45959.379458449075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45959.379458449075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45959.379458449075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45959.379458449075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45959.379458449075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45959.379458449075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45959.379458449075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45959.379458449075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45959.379458449075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45959.379458449075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45959.379458449075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45959.379458449075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45959.379458449075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45959.379458449075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45959.379458449075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45959.379458449075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45959.379458449075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45959.379458449075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45959.379458449075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45959.379458449075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45959.379458449075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45959.379458449075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45959.379458449075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45959.379458449075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45959.379458449075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45959.379458449075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45959.379458449075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45959.379458449075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45959.379458449075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45959.379458449075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45959.379458449075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45959.379458449075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45959.379458449075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45959.379458449075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45959.379458449075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45959.379458449075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45959.379458449075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45959.379458449075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45959.379458449075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45959.379458449075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45959.379458449075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45959.379458449075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45959.379458449075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45959.379458449075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45959.379458449075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45959.379458449075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45959.379458449075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45959.379458449075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45959.379458449075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45959.379458449075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45959.379458449075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45959.379458449075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45959.379458449075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45959.379458449075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45959.379458449075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45959.379458449075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45959.379458449075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45959.379458449075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45959.379458449075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45959.379458449075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45959.379458449075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45959.379458449075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45959.379458449075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45959.379458449075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45959.379458449075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45959.379458449075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45959.379458449075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45959.379458449075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45959.379458449075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45959.379458449075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45959.379458449075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45959.379458449075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45959.379458449075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45959.379458449075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45959.379458449075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45959.379458449075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45959.379458449075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45959.379458449075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45959.379458449075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45959.379458449075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45959.379458449075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45959.379458449075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45959.379458449075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45959.379458449075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45959.379458449075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45959.379458449075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45959.379458449075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45959.379458449075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45959.379458449075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45959.379458449075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45959.379458449075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45959.379458449075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45959.379458449075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45959.379458449075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45959.379458449075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45959.379458449075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45959.379458449075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45959.379458449075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45959.379458449075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45959.379458449075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45959.379458449075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45959.379458449075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45959.379458449075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45959.379458449075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45959.379458449075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45959.379458449075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45959.379458449075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45959.379458449075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45959.379458449075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45959.379458449075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45959.379458449075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45959.379458449075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45959.379458449075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45959.379458449075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45959.379458449075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45959.379458449075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45959.379458449075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45959.379458449075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45959.379458449075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45959.379458449075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45959.379458449075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45959.379458449075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45959.379458449075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45959.379458449075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45959.379458449075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45959.379458449075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45959.379458449075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45959.379458449075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45959.379458449075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45959.379458449075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45959.379458449075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45959.379458449075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45959.379458449075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45959.379458449075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45959.379458449075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45959.379458449075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45959.379458449075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45959.379458449075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45959.379458449075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45959.379458449075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45959.379458449075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45959.379458449075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45959.379458449075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45959.379458449075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45959.379458449075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45959.379458449075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45959.379458449075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45959.379458449075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45959.379458449075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45959.379458449075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45959.379458449075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45959.379458449075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45959.379458449075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45959.379458449075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45959.379458449075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45959.379458449075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45959.379458449075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45959.379458449075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45959.379458449075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45959.379458449075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45959.379458449075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45959.379458449075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45959.379458449075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45959.379458449075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45959.379458449075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45959.379458449075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45959.379458449075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45959.379458449075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45959.379458449075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45959.379458449075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45959.379458449075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45959.379458449075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45959.379458449075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45959.379458449075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45959.379458449075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45959.379458449075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45959.379458449075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45959.379458449075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45959.379458449075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45959.379458449075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45959.379458449075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45959.379458449075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45959.379458449075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45959.379458449075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45959.379458449075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45959.379458449075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45959.379458449075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45959.379458449075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45959.379458449075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45959.379458449075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45959.379458449075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45959.379458449075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45959.379458449075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45959.379458449075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45959.379458449075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45959.379458449075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45959.379458449075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45959.379458449075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45959.379458449075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45959.379458449075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45959.379458449075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45959.379458449075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45959.379458449075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45959.379458449075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45959.379458449075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45959.379458449075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45959.379458449075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45959.379458449075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45959.379458449075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45959.379458449075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45959.379458449075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45959.379458449075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45959.379458449075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45959.379458449075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45959.379458449075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45959.379458449075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45959.379458449075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45959.379458449075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45959.379458449075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45959.379458449075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45959.379458449075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45959.379458449075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45959.379458449075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45959.379458449075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45959.379458449075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45959.379458449075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45959.379458449075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45959.379458449075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45959.379458449075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45959.379458449075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45959.379458449075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45959.379458449075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45959.379458449075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45959.379458449075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45959.379458449075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45959.379458449075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45959.379458449075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45959.379458449075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45959.379458449075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45959.379458449075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45959.379458449075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45959.379458449075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45959.379458449075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45959.379458449075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45959.379458449075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45959.379458449075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45959.379458449075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45959.379458449075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45959.379458449075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45959.379458449075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45959.379458449075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45959.379458449075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45959.379458449075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45959.379458449075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45959.379458449075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45959.379458449075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45959.379458449075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45959.379458449075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45959.379458449075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45959.379458449075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45959.379458449075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45959.379458449075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45959.379458449075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45959.379458449075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45959.379458449075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45959.379458449075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45959.379458449075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45959.379458449075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45959.379458449075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45959.379458449075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45959.379458449075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45959.379458449075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45959.379458449075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45959.379458449075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45959.379458449075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45959.379458449075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45959.379458449075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45959.379458449075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45959.379458449075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45959.379458449075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45959.379458449075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45959.379458449075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45959.379458449075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45959.379458449075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45959.379458449075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45959.379458449075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45959.379458449075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45959.379458449075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45959.379458449075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45959.379458449075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45959.379458449075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45959.379458449075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45959.379458449075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45959.379458449075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45959.379458449075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45959.379458449075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45959.379458449075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45959.379458449075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45959.379458449075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45959.379458449075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45959.379458449075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45959.379458449075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45959.379458449075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45959.379458449075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45959.379458449075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45959.379458449075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45959.379458449075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45959.379458449075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45959.379458449075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45959.379458449075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45959.379458449075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45959.379458449075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45959.379458449075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45959.379458449075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45959.379458449075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45959.379458449075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45959.379458449075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45959.379458449075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45959.379458449075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45959.379458449075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45959.379458449075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45959.379458449075</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9"/>
  <sheetViews>
    <sheetView workbookViewId="0">
      <selection activeCell="I12" sqref="I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39119</v>
      </c>
      <c r="B2" s="94" t="str">
        <f>IFERROR(VLOOKUP(D2,DB!A:K,11,0),"")</f>
        <v>R4</v>
      </c>
      <c r="C2" s="97">
        <v>1</v>
      </c>
      <c r="D2" s="94" t="s">
        <v>35092</v>
      </c>
      <c r="E2" s="98" t="s">
        <v>39021</v>
      </c>
      <c r="F2" s="99">
        <v>45703.480717592596</v>
      </c>
      <c r="G2" s="100">
        <f ca="1">IFERROR(NOW()-F2,"")</f>
        <v>255.89874085647898</v>
      </c>
      <c r="H2" s="99">
        <v>45703.474768518521</v>
      </c>
      <c r="I2" s="99" t="str">
        <f>IFERROR(VLOOKUP(D2,DB!A:F,6,0),"")</f>
        <v>SCECO</v>
      </c>
      <c r="J2" s="99" t="str">
        <f>IFERROR(VLOOKUP(D2,DB!A:G,7,0),"")</f>
        <v>Dead</v>
      </c>
      <c r="K2" s="101" t="s">
        <v>39120</v>
      </c>
      <c r="L2" s="94" t="str">
        <f>IFERROR(VLOOKUP(D2,DB!A:I,9,0),"")</f>
        <v>Latis</v>
      </c>
    </row>
    <row r="3" spans="1:16" ht="33" customHeight="1">
      <c r="A3" s="119" t="s">
        <v>39121</v>
      </c>
      <c r="B3" s="119" t="str">
        <f>IFERROR(VLOOKUP(D3,DB!A:K,11,0),"")</f>
        <v>R4</v>
      </c>
      <c r="C3" s="120">
        <v>1</v>
      </c>
      <c r="D3" s="94" t="s">
        <v>30476</v>
      </c>
      <c r="E3" s="98" t="s">
        <v>39021</v>
      </c>
      <c r="F3" s="123">
        <v>45958.924305555556</v>
      </c>
      <c r="G3" s="124">
        <f ca="1">IFERROR(NOW()-F3,"")</f>
        <v>0.45515289351897081</v>
      </c>
      <c r="H3" s="123">
        <v>45958.887465277781</v>
      </c>
      <c r="I3" s="119" t="str">
        <f>IFERROR(VLOOKUP(D3,DB!A:F,6,0),"")</f>
        <v>SCECO</v>
      </c>
      <c r="J3" s="119" t="str">
        <f>IFERROR(VLOOKUP(D3,DB!A:G,7,0),"")</f>
        <v>In progress</v>
      </c>
      <c r="K3" s="125" t="s">
        <v>39122</v>
      </c>
      <c r="L3" s="121" t="str">
        <f>IFERROR(VLOOKUP(D3,DB!A:I,9,0),"")</f>
        <v>Latis</v>
      </c>
    </row>
    <row r="4" spans="1:16" ht="15" customHeight="1">
      <c r="A4" s="119" t="s">
        <v>39123</v>
      </c>
      <c r="B4" s="119" t="str">
        <f>IFERROR(VLOOKUP(D4,DB!A:K,11,0),"")</f>
        <v>R4</v>
      </c>
      <c r="C4" s="120">
        <v>1</v>
      </c>
      <c r="D4" s="94" t="s">
        <v>28974</v>
      </c>
      <c r="E4" s="98" t="s">
        <v>39021</v>
      </c>
      <c r="F4" s="123"/>
      <c r="G4" s="124">
        <f ca="1">IFERROR(NOW()-F4,"")</f>
        <v>45959.379458449075</v>
      </c>
      <c r="H4" s="123">
        <v>45959.359988425924</v>
      </c>
      <c r="I4" s="119" t="str">
        <f>IFERROR(VLOOKUP(D4,DB!A:F,6,0),"")</f>
        <v>SCECO</v>
      </c>
      <c r="J4" s="119" t="str">
        <f>IFERROR(VLOOKUP(D4,DB!A:G,7,0),"")</f>
        <v>Weak</v>
      </c>
      <c r="K4" s="125" t="s">
        <v>39124</v>
      </c>
      <c r="L4" s="121" t="str">
        <f>IFERROR(VLOOKUP(D4,DB!A:I,9,0),"")</f>
        <v>Latis</v>
      </c>
    </row>
    <row r="5" spans="1:16" ht="15" customHeight="1">
      <c r="A5" s="119"/>
      <c r="B5" s="119" t="str">
        <f>IFERROR(VLOOKUP(D5,DB!A:K,11,0),"")</f>
        <v/>
      </c>
      <c r="C5" s="120"/>
      <c r="D5" s="94"/>
      <c r="E5" s="98"/>
      <c r="F5" s="123"/>
      <c r="G5" s="124">
        <f ca="1">IFERROR(NOW()-F5,"")</f>
        <v>45959.379458449075</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45959.379458449075</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45959.379458449075</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45959.379458449075</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45959.379458449075</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45959.379458449075</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45959.379458449075</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45959.379458449075</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45959.379458449075</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45959.379458449075</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45959.379458449075</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45959.379458449075</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45959.379458449075</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45959.379458449075</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45959.379458449075</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45959.379458449075</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45959.379458449075</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45959.379458449075</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45959.379458449075</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45959.379458449075</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45959.379458449075</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45959.379458449075</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45959.379458449075</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45959.379458449075</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45959.379458449075</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45959.379458449075</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45959.379458449075</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45959.379458449075</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45959.379458449075</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45959.379458449075</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45959.379458449075</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45959.379458449075</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45959.379458449075</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45959.379458449075</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45959.379458449075</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45959.379458449075</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45959.379458449075</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45959.379458449075</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45959.379458449075</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45959.379458449075</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45959.379458449075</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45959.379458449075</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45959.379458449075</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45959.379458449075</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45959.379458449075</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45959.379458449075</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45959.379458449075</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45959.379458449075</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45959.379458449075</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45959.379458449075</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45959.379458449075</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45959.379458449075</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45959.379458449075</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45959.379458449075</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45959.379458449075</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45959.379458449075</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45959.379458449075</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45959.379458449075</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45959.379458449075</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45959.379458449075</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45959.379458449075</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45959.379458449075</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45959.379458449075</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45959.379458449075</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45959.379458449075</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45959.379458449075</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45959.379458449075</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45959.379458449075</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45959.379458449075</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45959.379458449075</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45959.379458449075</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45959.379458449075</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45959.379458449075</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45959.379458449075</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45959.379458449075</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45959.379458449075</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45959.379458449075</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45959.379458449075</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45959.379458449075</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45959.379458449075</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45959.379458449075</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45959.379458449075</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45959.379458449075</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45959.379458449075</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45959.379458449075</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45959.379458449075</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45959.379458449075</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45959.379458449075</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45959.379458449075</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45959.379458449075</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45959.379458449075</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45959.379458449075</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45959.379458449075</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45959.379458449075</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45959.379458449075</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45959.379458449075</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45959.379458449075</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45959.379458449075</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45959.379458449075</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45959.379458449075</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45959.379458449075</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45959.379458449075</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45959.379458449075</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45959.379458449075</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45959.379458449075</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45959.379458449075</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45959.379458449075</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45959.379458449075</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45959.379458449075</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45959.379458449075</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45959.379458449075</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45959.379458449075</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45959.379458449075</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45959.379458449075</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45959.379458449075</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45959.379458449075</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45959.379458449075</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45959.379458449075</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45959.379458449075</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45959.379458449075</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45959.379458449075</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45959.379458449075</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45959.379458449075</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45959.379458449075</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45959.379458449075</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45959.379458449075</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45959.379458449075</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45959.379458449075</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45959.379458449075</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45959.379458449075</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45959.379458449075</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45959.379458449075</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45959.379458449075</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45959.379458449075</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45959.379458449075</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45959.379458449075</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45959.379458449075</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45959.379458449075</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45959.379458449075</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45959.379458449075</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45959.379458449075</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45959.379458449075</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45959.379458449075</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45959.379458449075</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45959.379458449075</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45959.379458449075</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45959.379458449075</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45959.379458449075</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45959.379458449075</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45959.379458449075</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45959.379458449075</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45959.379458449075</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45959.379458449075</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45959.379458449075</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45959.379458449075</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45959.379458449075</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45959.379458449075</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45959.379458449075</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45959.379458449075</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45959.379458449075</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45959.379458449075</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45959.379458449075</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45959.379458449075</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45959.379458449075</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45959.379458449075</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45959.379458449075</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45959.379458449075</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45959.379458449075</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45959.379458449075</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45959.379458449075</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45959.379458449075</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45959.379458449075</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45959.379458449075</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45959.379458449075</v>
      </c>
      <c r="H178" s="123"/>
      <c r="I178" s="119" t="str">
        <f>IFERROR(VLOOKUP(D178,DB!A:F,6,0),"")</f>
        <v/>
      </c>
      <c r="J178" s="119" t="str">
        <f>IFERROR(VLOOKUP(D178,DB!A:G,7,0),"")</f>
        <v/>
      </c>
      <c r="K178" s="125"/>
      <c r="L178" s="121" t="str">
        <f>IFERROR(VLOOKUP(D178,DB!A:I,9,0),"")</f>
        <v/>
      </c>
    </row>
    <row r="179" spans="1:12" ht="15" customHeight="1">
      <c r="A179" s="126"/>
      <c r="B179" s="126" t="str">
        <f>IFERROR(VLOOKUP(D179,DB!A:K,11,0),"")</f>
        <v/>
      </c>
      <c r="C179" s="127"/>
      <c r="D179" s="128"/>
      <c r="E179" s="129"/>
      <c r="F179" s="130"/>
      <c r="G179" s="131">
        <f ca="1">IFERROR(NOW()-F179,"")</f>
        <v>45959.379458449075</v>
      </c>
      <c r="H179" s="130"/>
      <c r="I179" s="126" t="str">
        <f>IFERROR(VLOOKUP(D179,DB!A:F,6,0),"")</f>
        <v/>
      </c>
      <c r="J179" s="126" t="str">
        <f>IFERROR(VLOOKUP(D179,DB!A:G,7,0),"")</f>
        <v/>
      </c>
      <c r="K179" s="132"/>
      <c r="L179" s="128" t="str">
        <f>IFERROR(VLOOKUP(D179,DB!A:I,9,0),"")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tabSelected="1" workbookViewId="0">
      <selection activeCell="K13" sqref="K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39125</v>
      </c>
      <c r="B2" s="37" t="str">
        <f>IFERROR(VLOOKUP(D2,DB!A:K,11,0),"")</f>
        <v>R5</v>
      </c>
      <c r="C2" s="37">
        <v>3</v>
      </c>
      <c r="D2" s="118" t="s">
        <v>36011</v>
      </c>
      <c r="E2" s="37" t="s">
        <v>39021</v>
      </c>
      <c r="F2" s="38">
        <v>45891.832060185188</v>
      </c>
      <c r="G2" s="144">
        <f ca="1">IFERROR(NOW()-F2,"")</f>
        <v>67.547398263886862</v>
      </c>
      <c r="H2" s="38">
        <v>45891.790393518517</v>
      </c>
      <c r="I2" s="37" t="str">
        <f>IFERROR(VLOOKUP(D2,DB!A:F,6,0),"")</f>
        <v>Generator-SG</v>
      </c>
      <c r="J2" s="37" t="str">
        <f>IFERROR(VLOOKUP(D2,DB!A:G,7,0),"")</f>
        <v>Vandalized</v>
      </c>
      <c r="K2" s="37" t="s">
        <v>39126</v>
      </c>
      <c r="L2" s="37" t="str">
        <f>IFERROR(VLOOKUP(D2,DB!A:I,9,0),"")</f>
        <v>Latis</v>
      </c>
      <c r="M2" s="117"/>
    </row>
    <row r="3" spans="1:13" ht="30.75">
      <c r="A3" s="37" t="s">
        <v>39127</v>
      </c>
      <c r="B3" s="37" t="str">
        <f>IFERROR(VLOOKUP(D3,DB!A:K,11,0),"")</f>
        <v>R5</v>
      </c>
      <c r="C3" s="37">
        <v>1</v>
      </c>
      <c r="D3" s="37" t="s">
        <v>33268</v>
      </c>
      <c r="E3" s="37" t="s">
        <v>39102</v>
      </c>
      <c r="F3" s="38">
        <v>45926.188877314817</v>
      </c>
      <c r="G3" s="144">
        <f t="shared" ref="G3" ca="1" si="0">IFERROR(NOW()-F3,"")</f>
        <v>33.190581134258537</v>
      </c>
      <c r="H3" s="38">
        <v>45926.158159722225</v>
      </c>
      <c r="I3" s="37" t="str">
        <f>IFERROR(VLOOKUP(D3,DB!A:F,6,0),"")</f>
        <v>SCECO</v>
      </c>
      <c r="J3" s="37" t="str">
        <f>IFERROR(VLOOKUP(D3,DB!A:G,7,0),"")</f>
        <v>Good</v>
      </c>
      <c r="K3" s="37" t="s">
        <v>39128</v>
      </c>
      <c r="L3" s="37" t="str">
        <f>IFERROR(VLOOKUP(D3,DB!A:I,9,0),"")</f>
        <v>Latis</v>
      </c>
      <c r="M3" s="117"/>
    </row>
    <row r="4" spans="1:13" ht="48" customHeight="1">
      <c r="A4" s="152" t="s">
        <v>39129</v>
      </c>
      <c r="B4" s="152" t="str">
        <f>IFERROR(VLOOKUP(D4,DB!A:K,11,0),"")</f>
        <v>R5</v>
      </c>
      <c r="C4" s="152">
        <v>1</v>
      </c>
      <c r="D4" s="152" t="s">
        <v>34758</v>
      </c>
      <c r="E4" s="152" t="s">
        <v>39102</v>
      </c>
      <c r="F4" s="153">
        <v>45948.661111111112</v>
      </c>
      <c r="G4" s="154">
        <f ca="1">IFERROR(NOW()-F4,"")</f>
        <v>10.718347337962769</v>
      </c>
      <c r="H4" s="153">
        <v>45948.661111111112</v>
      </c>
      <c r="I4" s="152" t="str">
        <f>IFERROR(VLOOKUP(D4,DB!A:F,6,0),"")</f>
        <v>SCECO</v>
      </c>
      <c r="J4" s="152" t="str">
        <f>IFERROR(VLOOKUP(D4,DB!A:G,7,0),"")</f>
        <v>Dead</v>
      </c>
      <c r="K4" s="152" t="s">
        <v>39130</v>
      </c>
      <c r="L4" s="152" t="str">
        <f>IFERROR(VLOOKUP(D4,DB!A:I,9,0),"")</f>
        <v>Latis</v>
      </c>
    </row>
    <row r="5" spans="1:13" ht="30.75">
      <c r="A5" s="152" t="s">
        <v>39131</v>
      </c>
      <c r="B5" s="152" t="str">
        <f>IFERROR(VLOOKUP(D5,DB!A:K,11,0),"")</f>
        <v>R5</v>
      </c>
      <c r="C5" s="152">
        <v>1</v>
      </c>
      <c r="D5" s="152" t="s">
        <v>33291</v>
      </c>
      <c r="E5" s="152" t="s">
        <v>39021</v>
      </c>
      <c r="F5" s="153">
        <v>45959.08829861111</v>
      </c>
      <c r="G5" s="154">
        <f ca="1">IFERROR(NOW()-F5,"")</f>
        <v>0.29115983796509681</v>
      </c>
      <c r="H5" s="153">
        <v>45959.045960648145</v>
      </c>
      <c r="I5" s="152" t="str">
        <f>IFERROR(VLOOKUP(D5,DB!A:F,6,0),"")</f>
        <v>SCECO</v>
      </c>
      <c r="J5" s="152" t="str">
        <f>IFERROR(VLOOKUP(D5,DB!A:G,7,0),"")</f>
        <v>Good</v>
      </c>
      <c r="K5" s="152" t="s">
        <v>39132</v>
      </c>
      <c r="L5" s="152" t="str">
        <f>IFERROR(VLOOKUP(D5,DB!A:I,9,0),"")</f>
        <v>Latis</v>
      </c>
    </row>
    <row r="6" spans="1:13" ht="15">
      <c r="A6" s="152" t="s">
        <v>39133</v>
      </c>
      <c r="B6" s="152" t="str">
        <f>IFERROR(VLOOKUP(D6,DB!A:K,11,0),"")</f>
        <v>R5</v>
      </c>
      <c r="C6" s="152">
        <v>6</v>
      </c>
      <c r="D6" s="152" t="s">
        <v>32925</v>
      </c>
      <c r="E6" s="152" t="s">
        <v>39102</v>
      </c>
      <c r="F6" s="153">
        <v>45959.36173611111</v>
      </c>
      <c r="G6" s="154">
        <f ca="1">IFERROR(NOW()-F6,"")</f>
        <v>1.7722337965096813E-2</v>
      </c>
      <c r="H6" s="153">
        <v>45959.351597222223</v>
      </c>
      <c r="I6" s="152" t="str">
        <f>IFERROR(VLOOKUP(D6,DB!A:F,6,0),"")</f>
        <v>SCECO</v>
      </c>
      <c r="J6" s="152" t="str">
        <f>IFERROR(VLOOKUP(D6,DB!A:G,7,0),"")</f>
        <v>Dead</v>
      </c>
      <c r="K6" s="152" t="s">
        <v>39134</v>
      </c>
      <c r="L6" s="152" t="str">
        <f>IFERROR(VLOOKUP(D6,DB!A:I,9,0),"")</f>
        <v>Latis</v>
      </c>
    </row>
    <row r="7" spans="1:13" ht="15">
      <c r="A7" s="152"/>
      <c r="B7" s="152" t="str">
        <f>IFERROR(VLOOKUP(D7,DB!A:K,11,0),"")</f>
        <v/>
      </c>
      <c r="C7" s="152"/>
      <c r="D7"/>
      <c r="E7" s="152"/>
      <c r="F7" s="153"/>
      <c r="G7" s="154">
        <f ca="1">IFERROR(NOW()-F7,"")</f>
        <v>45959.379458449075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45959.379458449075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45959.379458449075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45959.379458449075</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45959.379458449075</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45959.379458449075</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45959.379458449075</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45959.379458449075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45959.379458449075</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45959.379458449075</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45959.379458449075</v>
      </c>
      <c r="H17" s="153"/>
      <c r="I17" s="152" t="str">
        <f>IFERROR(VLOOKUP(D17,DB!A:F,6,0),"")</f>
        <v/>
      </c>
      <c r="J17" s="152" t="str">
        <f>IFERROR(VLOOKUP(D17,DB!A:G,7,0),"")</f>
        <v/>
      </c>
      <c r="K17" s="152"/>
      <c r="L17" s="152" t="str">
        <f>IFERROR(VLOOKUP(D17,DB!A:I,9,0),"")</f>
        <v/>
      </c>
    </row>
    <row r="18" spans="1:12" ht="15.75">
      <c r="A18" s="152"/>
      <c r="B18" s="152" t="str">
        <f>IFERROR(VLOOKUP(D18,DB!A:K,11,0),"")</f>
        <v/>
      </c>
      <c r="C18" s="152"/>
      <c r="D18" s="169"/>
      <c r="E18" s="152"/>
      <c r="F18" s="153"/>
      <c r="G18" s="154">
        <f ca="1">IFERROR(NOW()-F18,"")</f>
        <v>45959.379458449075</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45959.379458449075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45959.379458449075</v>
      </c>
      <c r="H20" s="153"/>
      <c r="I20" s="152" t="str">
        <f>IFERROR(VLOOKUP(D20,DB!A:F,6,0),"")</f>
        <v/>
      </c>
      <c r="J20" s="152" t="str">
        <f>IFERROR(VLOOKUP(D20,DB!A:G,7,0),"")</f>
        <v/>
      </c>
      <c r="K20" s="152"/>
      <c r="L20" s="152" t="str">
        <f>IFERROR(VLOOKUP(D20,DB!A:I,9,0),"")</f>
        <v/>
      </c>
    </row>
    <row r="21" spans="1:12" ht="15">
      <c r="A21" s="152"/>
      <c r="B21" s="152" t="str">
        <f>IFERROR(VLOOKUP(D21,DB!A:K,11,0),"")</f>
        <v/>
      </c>
      <c r="C21" s="152"/>
      <c r="D21"/>
      <c r="E21" s="152"/>
      <c r="F21" s="153"/>
      <c r="G21" s="154">
        <f ca="1">IFERROR(NOW()-F21,"")</f>
        <v>45959.379458449075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45959.379458449075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45959.379458449075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45959.379458449075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45959.379458449075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45959.379458449075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45959.379458449075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45959.379458449075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45959.379458449075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45959.379458449075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45959.379458449075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45959.379458449075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45959.379458449075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45959.379458449075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45959.379458449075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45959.379458449075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45959.379458449075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45959.379458449075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45959.379458449075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45959.379458449075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45959.379458449075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45959.379458449075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45959.379458449075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45959.379458449075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45959.379458449075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45959.379458449075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45959.379458449075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45959.379458449075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45959.379458449075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45959.379458449075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45959.379458449075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45959.379458449075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45959.379458449075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45959.379458449075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45959.379458449075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45959.379458449075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45959.379458449075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45959.379458449075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45959.379458449075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45959.379458449075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45959.379458449075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45959.379458449075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45959.379458449075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45959.379458449075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45959.379458449075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45959.379458449075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45959.379458449075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45959.379458449075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45959.379458449075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45959.379458449075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45959.379458449075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45959.379458449075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45959.379458449075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45959.379458449075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45959.379458449075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45959.379458449075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45959.379458449075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45959.379458449075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45959.379458449075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45959.379458449075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45959.379458449075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45959.379458449075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45959.379458449075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45959.379458449075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45959.379458449075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45959.379458449075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45959.379458449075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45959.379458449075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45959.379458449075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45959.379458449075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45959.379458449075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45959.379458449075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45959.379458449075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45959.379458449075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45959.379458449075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45959.379458449075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45959.379458449075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45959.379458449075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45959.379458449075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45959.379458449075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45959.379458449075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45959.379458449075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45959.379458449075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45959.379458449075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45959.379458449075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45959.379458449075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45959.379458449075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45959.379458449075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45959.379458449075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45959.379458449075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45959.379458449075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45959.379458449075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45959.379458449075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45959.379458449075</v>
      </c>
      <c r="H114" s="153"/>
      <c r="I114" s="152" t="str">
        <f>IFERROR(VLOOKUP(D114,DB!A:F,6,0),"")</f>
        <v/>
      </c>
      <c r="J114" s="152" t="str">
        <f>IFERROR(VLOOKUP(D114,DB!A:G,7,0),"")</f>
        <v/>
      </c>
      <c r="K114" s="152"/>
      <c r="L114" s="152" t="str">
        <f>IFERROR(VLOOKUP(D114,DB!A:I,9,0),"")</f>
        <v/>
      </c>
    </row>
    <row r="115" spans="1:12" ht="15">
      <c r="A115" s="158"/>
      <c r="B115" s="158" t="str">
        <f>IFERROR(VLOOKUP(D115,DB!A:K,11,0),"")</f>
        <v/>
      </c>
      <c r="C115" s="158"/>
      <c r="D115" s="158"/>
      <c r="E115" s="158"/>
      <c r="F115" s="159"/>
      <c r="G115" s="160">
        <f ca="1">IFERROR(NOW()-F115,"")</f>
        <v>45959.379458449075</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45959.379458449075</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45959.379458449075</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45959.379458449075</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45959.379458449075</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45959.379458449075</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45959.379458449075</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45959.379458449075</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45959.379458449075</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45959.379458449075</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45959.379458449075</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45959.379458449075</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45959.379458449075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45959.379458449075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45959.379458449075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45959.379458449075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45959.379458449075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45959.379458449075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45959.379458449075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45959.379458449075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45959.379458449075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45959.379458449075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45959.379458449075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45959.379458449075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45959.379458449075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45959.379458449075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45959.379458449075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45959.379458449075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45959.379458449075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45959.379458449075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45959.379458449075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45959.379458449075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45959.379458449075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45959.379458449075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45959.379458449075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45959.379458449075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45959.379458449075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45959.379458449075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45959.379458449075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45959.379458449075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45959.379458449075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45959.379458449075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45959.379458449075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45959.379458449075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45959.379458449075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45959.379458449075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45959.379458449075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45959.379458449075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45959.379458449075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45959.379458449075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45959.379458449075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45959.379458449075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45959.379458449075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45959.379458449075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45959.379458449075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45959.379458449075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45959.379458449075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45959.379458449075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45959.379458449075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45959.379458449075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45959.379458449075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45959.379458449075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45959.379458449075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45959.379458449075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45959.379458449075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45959.379458449075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45959.379458449075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45959.379458449075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45959.379458449075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45959.379458449075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45959.379458449075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45959.379458449075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45959.379458449075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45959.379458449075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45959.379458449075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45959.379458449075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45959.379458449075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45959.379458449075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45959.379458449075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45959.379458449075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45959.379458449075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45959.379458449075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45959.379458449075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45959.379458449075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45959.379458449075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45959.379458449075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45959.379458449075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45959.379458449075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45959.379458449075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45959.379458449075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45959.379458449075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45959.379458449075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45959.379458449075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45959.379458449075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45959.379458449075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45959.379458449075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45959.379458449075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45959.379458449075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45959.379458449075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45959.379458449075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45959.379458449075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45959.379458449075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45959.379458449075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45959.379458449075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45959.379458449075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45959.379458449075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45959.379458449075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45959.379458449075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45959.379458449075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45959.379458449075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45959.379458449075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45959.379458449075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45959.379458449075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45959.379458449075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45959.379458449075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45959.379458449075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45959.379458449075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45959.379458449075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45959.379458449075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45959.379458449075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45959.379458449075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45959.379458449075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45959.379458449075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45959.379458449075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45959.379458449075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45959.379458449075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45959.379458449075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45959.379458449075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45959.379458449075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45959.379458449075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45959.379458449075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45959.379458449075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45959.379458449075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45959.379458449075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45959.379458449075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45959.379458449075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45959.379458449075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45959.379458449075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45959.379458449075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45959.379458449075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45959.379458449075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45959.379458449075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45959.379458449075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45959.379458449075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45959.379458449075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45959.379458449075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45959.379458449075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45959.379458449075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45959.379458449075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45959.379458449075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45959.379458449075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45959.379458449075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45959.379458449075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45959.379458449075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45959.379458449075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45959.379458449075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45959.379458449075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45959.379458449075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45959.379458449075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45959.379458449075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45959.379458449075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45959.379458449075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45959.379458449075</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45959.379458449075</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45959.379458449075</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45959.379458449075</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45959.379458449075</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45959.379458449075</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45959.379458449075</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45959.379458449075</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45959.379458449075</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45959.379458449075</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45959.379458449075</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45959.379458449075</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45959.379458449075</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45959.379458449075</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45959.379458449075</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45959.379458449075</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45959.379458449075</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45959.379458449075</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45959.379458449075</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45959.379458449075</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45959.379458449075</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45959.379458449075</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45959.379458449075</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45959.379458449075</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45959.379458449075</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45959.379458449075</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45959.379458449075</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45959.379458449075</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45959.379458449075</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45959.379458449075</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45959.379458449075</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45959.379458449075</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45959.379458449075</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45959.379458449075</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45959.379458449075</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45959.379458449075</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45959.379458449075</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45959.379458449075</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45959.379458449075</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45959.379458449075</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45959.379458449075</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45959.379458449075</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45959.379458449075</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45959.379458449075</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45959.379458449075</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45959.379458449075</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45959.379458449075</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45959.379458449075</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45959.379458449075</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45959.379458449075</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45959.379458449075</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45959.379458449075</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45959.379458449075</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45959.379458449075</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45959.379458449075</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45959.379458449075</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45959.379458449075</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45959.379458449075</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45959.379458449075</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45959.379458449075</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45959.379458449075</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45959.379458449075</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45959.379458449075</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45959.379458449075</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45959.379458449075</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45959.379458449075</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45959.379458449075</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45959.379458449075</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45959.379458449075</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45959.379458449075</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45959.379458449075</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45959.379458449075</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45959.379458449075</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45959.379458449075</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45959.379458449075</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45959.379458449075</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45959.379458449075</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45959.379458449075</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45959.379458449075</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45959.379458449075</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45959.379458449075</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45959.379458449075</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45959.379458449075</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45959.379458449075</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45959.379458449075</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45959.379458449075</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45959.379458449075</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45959.379458449075</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45959.379458449075</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45959.379458449075</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45959.379458449075</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45959.379458449075</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45959.379458449075</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45959.379458449075</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45959.379458449075</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45959.379458449075</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45959.379458449075</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45959.379458449075</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45959.379458449075</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45959.379458449075</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45959.379458449075</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45959.379458449075</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45959.379458449075</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45959.379458449075</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45959.379458449075</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45959.379458449075</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45959.379458449075</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45959.379458449075</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45959.379458449075</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45959.379458449075</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45959.379458449075</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45959.379458449075</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45959.379458449075</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45959.379458449075</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45959.379458449075</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45959.379458449075</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45959.379458449075</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45959.379458449075</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45959.379458449075</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45959.379458449075</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45959.379458449075</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45959.379458449075</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45959.379458449075</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45959.379458449075</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45959.379458449075</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45959.379458449075</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45959.379458449075</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45959.379458449075</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45959.379458449075</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45959.379458449075</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45959.379458449075</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45959.379458449075</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45959.379458449075</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45959.379458449075</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45959.379458449075</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45959.379458449075</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45959.379458449075</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45959.379458449075</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45959.379458449075</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45959.379458449075</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45959.379458449075</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45959.379458449075</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45959.379458449075</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45959.379458449075</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45959.379458449075</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45959.379458449075</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45959.379458449075</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45959.379458449075</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45959.379458449075</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45959.379458449075</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45959.379458449075</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45959.379458449075</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45959.379458449075</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45959.379458449075</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45959.379458449075</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45959.379458449075</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45959.379458449075</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45959.379458449075</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45959.379458449075</v>
      </c>
      <c r="H435" s="159"/>
      <c r="I435" s="158" t="str">
        <f>IFERROR(VLOOKUP(D435,DB!A:F,6,0),"")</f>
        <v/>
      </c>
      <c r="J435" s="158" t="str">
        <f>IFERROR(VLOOKUP(D435,DB!A:G,7,0),"")</f>
        <v/>
      </c>
      <c r="K435" s="158"/>
      <c r="L435" s="158" t="str">
        <f>IFERROR(VLOOKUP(D435,DB!A:I,9,0),"")</f>
        <v/>
      </c>
    </row>
    <row r="436" spans="1:12" ht="15"/>
    <row r="437" spans="1:12" ht="15"/>
    <row r="438" spans="1:12" ht="15"/>
    <row r="439" spans="1:12" ht="15"/>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5" ht="15"/>
    <row r="546" ht="15"/>
    <row r="548" ht="15"/>
    <row r="549" ht="15"/>
    <row r="550" ht="15"/>
    <row r="551" ht="15"/>
    <row r="553" ht="15"/>
    <row r="554" ht="15"/>
    <row r="561" ht="15"/>
    <row r="562" ht="15"/>
    <row r="563" ht="15"/>
    <row r="564" ht="15"/>
    <row r="565" ht="15"/>
    <row r="566" ht="15"/>
    <row r="569" ht="15"/>
    <row r="570" ht="15"/>
    <row r="571" ht="15"/>
    <row r="572" ht="15"/>
    <row r="573" ht="15"/>
    <row r="574" ht="15"/>
    <row r="575" ht="15"/>
    <row r="576" ht="15"/>
    <row r="577" ht="15"/>
    <row r="578" ht="15"/>
    <row r="579" ht="15"/>
    <row r="580"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6" ht="15"/>
    <row r="637" ht="15"/>
    <row r="674" ht="15"/>
    <row r="675" ht="15"/>
    <row r="676" ht="15"/>
    <row r="677" ht="15"/>
    <row r="678" ht="15"/>
    <row r="679" ht="15"/>
    <row r="680" ht="15"/>
    <row r="681" ht="15"/>
    <row r="682" ht="15"/>
    <row r="683"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4" ht="15"/>
    <row r="765" ht="15"/>
    <row r="766" ht="15"/>
    <row r="768" ht="15"/>
    <row r="769"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2" ht="15"/>
    <row r="803" ht="15"/>
    <row r="973" ht="15"/>
    <row r="974" ht="15"/>
    <row r="975" ht="15"/>
    <row r="976" ht="15"/>
    <row r="977" ht="15"/>
    <row r="978" ht="15"/>
    <row r="984" ht="15"/>
    <row r="985" ht="15"/>
    <row r="986" ht="15"/>
    <row r="987" ht="15"/>
    <row r="988" ht="15"/>
    <row r="989" ht="15"/>
    <row r="990"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1" ht="15"/>
    <row r="1042" ht="15"/>
    <row r="1048" ht="15"/>
    <row r="1049" ht="15"/>
    <row r="1051" ht="15"/>
    <row r="1052" ht="15"/>
    <row r="1053" ht="15"/>
    <row r="1054" ht="15"/>
    <row r="1055" ht="15"/>
    <row r="1056" ht="15"/>
    <row r="1057" ht="15"/>
    <row r="1059" ht="15"/>
    <row r="1060" ht="15"/>
    <row r="1061"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0" ht="15"/>
    <row r="1131" ht="15"/>
    <row r="1132" ht="15"/>
    <row r="1133" ht="15"/>
    <row r="1134" ht="15"/>
    <row r="1135" ht="15"/>
    <row r="1136"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9" ht="15"/>
    <row r="1180" ht="15"/>
    <row r="1181" ht="15"/>
    <row r="1182" ht="15"/>
    <row r="1183" ht="15"/>
    <row r="1184" ht="15"/>
    <row r="1185" ht="15"/>
    <row r="1186" ht="15"/>
    <row r="1187" ht="15"/>
    <row r="1188" ht="15"/>
    <row r="1196" ht="15"/>
    <row r="1197" ht="15"/>
    <row r="1200" ht="15"/>
    <row r="1201" ht="15"/>
    <row r="1202" ht="15"/>
    <row r="1203" ht="15"/>
    <row r="1204" ht="15"/>
    <row r="1205" ht="15"/>
    <row r="1206" ht="15"/>
    <row r="1207" ht="15"/>
    <row r="1210" ht="15"/>
    <row r="1211" ht="15"/>
    <row r="1212" ht="15"/>
    <row r="1213" ht="15"/>
    <row r="1214" ht="15"/>
    <row r="1215" ht="15"/>
    <row r="1216" ht="15"/>
    <row r="1217" ht="15"/>
    <row r="1218" ht="15"/>
    <row r="1219" ht="15"/>
    <row r="1220" ht="15"/>
    <row r="1221" ht="15"/>
    <row r="1223" ht="15"/>
    <row r="1224" ht="15"/>
    <row r="1225" ht="15"/>
    <row r="1228" ht="15"/>
    <row r="1230" ht="15"/>
    <row r="1232" ht="15"/>
    <row r="1235" ht="15"/>
    <row r="1236" ht="15"/>
    <row r="1237" ht="15"/>
    <row r="1239" ht="15"/>
    <row r="1241" ht="15"/>
    <row r="1242" ht="15"/>
    <row r="1243" ht="15"/>
    <row r="1244" ht="15"/>
    <row r="1245" ht="15"/>
    <row r="1247" ht="15"/>
    <row r="1248" ht="15"/>
    <row r="1249" ht="15"/>
    <row r="1250" ht="15"/>
    <row r="1252" ht="15"/>
    <row r="1254" ht="15"/>
    <row r="1255" ht="15"/>
    <row r="1257" ht="15"/>
    <row r="1258" ht="15"/>
    <row r="1259" ht="15"/>
    <row r="1260" ht="15"/>
    <row r="1262" ht="15"/>
    <row r="1264" ht="15"/>
    <row r="1265" ht="15"/>
    <row r="1266" ht="15"/>
    <row r="1267" ht="15"/>
    <row r="1269" ht="15"/>
    <row r="1270" ht="15"/>
    <row r="1271" ht="15"/>
    <row r="1272" ht="15"/>
    <row r="1273" ht="15"/>
    <row r="1274" ht="15"/>
    <row r="1275" ht="15"/>
    <row r="1278" ht="15"/>
    <row r="1280" ht="15"/>
    <row r="1281" ht="15"/>
    <row r="1282" ht="15"/>
    <row r="1283" ht="15"/>
    <row r="1284" ht="15"/>
    <row r="1285" ht="15"/>
    <row r="1286" ht="15"/>
    <row r="1287" ht="15"/>
    <row r="1290" ht="15"/>
    <row r="1291" ht="15"/>
    <row r="1293" ht="15"/>
    <row r="1295" ht="15"/>
    <row r="1296" ht="15"/>
    <row r="1297" ht="15"/>
    <row r="1298" ht="15"/>
    <row r="1299" ht="15"/>
    <row r="1303" ht="15"/>
  </sheetData>
  <dataValidations count="2">
    <dataValidation allowBlank="1" showInputMessage="1" showErrorMessage="1" sqref="E1" xr:uid="{920C6338-E771-4DAE-8C89-92A9093EA4DE}"/>
    <dataValidation type="list" allowBlank="1" showInputMessage="1" showErrorMessage="1" sqref="E2:E43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4"/>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45959.379458449075</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45959.379458449075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45959.379458449075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45959.379458449075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45959.379458449075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45959.379458449075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45959.379458449075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45959.379458449075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45959.379458449075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45959.379458449075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45959.379458449075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45959.379458449075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45959.379458449075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45959.379458449075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45959.379458449075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45959.379458449075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45959.379458449075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45959.379458449075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45959.379458449075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45959.379458449075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45959.379458449075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45959.379458449075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45959.379458449075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45959.379458449075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45959.379458449075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45959.379458449075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45959.379458449075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45959.379458449075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45959.379458449075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45959.379458449075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45959.379458449075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45959.379458449075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45959.379458449075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45959.379458449075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45959.379458449075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45959.379458449075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45959.379458449075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45959.379458449075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45959.379458449075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45959.379458449075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45959.379458449075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45959.379458449075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45959.379458449075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45959.379458449075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45959.379458449075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45959.379458449075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45959.379458449075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45959.379458449075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45959.379458449075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45959.379458449075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45959.379458449075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45959.379458449075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45959.379458449075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45959.379458449075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45959.379458449075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45959.379458449075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45959.379458449075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45959.379458449075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45959.379458449075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45959.379458449075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45959.379458449075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45959.379458449075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45959.379458449075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45959.379458449075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45959.379458449075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45959.379458449075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45959.379458449075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45959.379458449075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45959.379458449075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45959.379458449075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45959.379458449075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45959.379458449075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45959.379458449075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45959.379458449075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45959.379458449075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45959.379458449075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45959.379458449075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45959.379458449075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45959.379458449075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45959.379458449075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45959.379458449075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45959.379458449075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45959.379458449075</v>
      </c>
      <c r="H84" s="107"/>
      <c r="I84" s="103" t="str">
        <f>IFERROR(VLOOKUP(D84,DB!A:F,6,0),"")</f>
        <v/>
      </c>
      <c r="J84" s="102" t="str">
        <f>IFERROR(VLOOKUP(D84,DB!A:G,7,0),"")</f>
        <v/>
      </c>
      <c r="K84" s="108"/>
      <c r="L84" s="109" t="str">
        <f>IFERROR(VLOOKUP(D84,DB!A:I,9,0),"")</f>
        <v/>
      </c>
    </row>
  </sheetData>
  <dataValidations count="2">
    <dataValidation allowBlank="1" showInputMessage="1" showErrorMessage="1" sqref="E1" xr:uid="{380493DB-286A-4683-AF55-C78F04945A49}"/>
    <dataValidation type="list" allowBlank="1" showInputMessage="1" showErrorMessage="1" sqref="E2:E8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2025-10-29T06:08:29Z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